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6930" windowWidth="17520" windowHeight="6390" tabRatio="817" activeTab="2"/>
  </bookViews>
  <sheets>
    <sheet name="Регион ФФПП 2027" sheetId="115" r:id="rId1"/>
    <sheet name="ИНП 2027" sheetId="61" r:id="rId2"/>
    <sheet name="ИБР2027" sheetId="94" r:id="rId3"/>
  </sheets>
  <definedNames>
    <definedName name="_xlnm.Print_Titles" localSheetId="2">ИБР2027!$A:$B</definedName>
    <definedName name="_xlnm.Print_Titles" localSheetId="1">'ИНП 2027'!$A:$B,'ИНП 2027'!$3:$8</definedName>
    <definedName name="_xlnm.Print_Titles" localSheetId="0">'Регион ФФПП 2027'!$A:$B</definedName>
    <definedName name="_xlnm.Print_Area" localSheetId="2">ИБР2027!$A$1:$AR$13</definedName>
    <definedName name="_xlnm.Print_Area" localSheetId="1">'ИНП 2027'!$A$1:$U$13</definedName>
    <definedName name="_xlnm.Print_Area" localSheetId="0">'Регион ФФПП 2027'!$A$1:$O$16</definedName>
  </definedNames>
  <calcPr calcId="144525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22" i="61" l="1"/>
  <c r="M21" i="61"/>
  <c r="N21" i="61" s="1"/>
  <c r="N20" i="61"/>
  <c r="M20" i="61"/>
  <c r="M19" i="61"/>
  <c r="N19" i="61" s="1"/>
  <c r="Q13" i="61" l="1"/>
  <c r="P13" i="61"/>
  <c r="L13" i="61"/>
  <c r="I13" i="61"/>
  <c r="H13" i="61"/>
  <c r="D13" i="61"/>
  <c r="C13" i="61"/>
  <c r="S12" i="61"/>
  <c r="O12" i="61"/>
  <c r="K12" i="61"/>
  <c r="G12" i="61"/>
  <c r="S11" i="61"/>
  <c r="O11" i="61"/>
  <c r="K11" i="61"/>
  <c r="G11" i="61"/>
  <c r="S10" i="61"/>
  <c r="O10" i="61"/>
  <c r="K10" i="61"/>
  <c r="G10" i="61"/>
  <c r="S9" i="61"/>
  <c r="O9" i="61"/>
  <c r="K9" i="61"/>
  <c r="G9" i="61"/>
  <c r="G13" i="61" l="1"/>
  <c r="O13" i="61"/>
  <c r="T11" i="61"/>
  <c r="S13" i="61"/>
  <c r="T12" i="61"/>
  <c r="K13" i="61"/>
  <c r="T9" i="61"/>
  <c r="T10" i="61"/>
  <c r="T13" i="61" l="1"/>
  <c r="U13" i="61" s="1"/>
  <c r="U9" i="61" l="1"/>
  <c r="U10" i="61"/>
  <c r="U12" i="61"/>
  <c r="U11" i="61"/>
  <c r="AJ13" i="94"/>
  <c r="AG13" i="94"/>
  <c r="AO10" i="94" l="1"/>
  <c r="AO11" i="94"/>
  <c r="AO12" i="94"/>
  <c r="AO9" i="94"/>
  <c r="AJ44" i="94"/>
  <c r="AL12" i="94"/>
  <c r="AL11" i="94"/>
  <c r="AL10" i="94"/>
  <c r="AL9" i="94"/>
  <c r="AI10" i="94"/>
  <c r="AI11" i="94"/>
  <c r="AI12" i="94"/>
  <c r="AI9" i="94"/>
  <c r="AC44" i="94"/>
  <c r="AL13" i="94" l="1"/>
  <c r="AG44" i="94"/>
  <c r="L9" i="94" l="1"/>
  <c r="L10" i="94"/>
  <c r="L11" i="94"/>
  <c r="L12" i="94"/>
  <c r="J13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3" i="94" l="1"/>
  <c r="F9" i="94" l="1"/>
  <c r="AD9" i="94" l="1"/>
  <c r="AB9" i="94"/>
  <c r="X9" i="94"/>
  <c r="T9" i="94"/>
  <c r="R9" i="94"/>
  <c r="N9" i="94"/>
  <c r="Z9" i="94"/>
  <c r="V9" i="94"/>
  <c r="P9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1" i="94"/>
  <c r="V11" i="94"/>
  <c r="T11" i="94"/>
  <c r="R11" i="94"/>
  <c r="P11" i="94"/>
  <c r="AD11" i="94"/>
  <c r="AB11" i="94"/>
  <c r="X11" i="94"/>
  <c r="N11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44" i="94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C13" i="94"/>
  <c r="AP11" i="94" l="1"/>
  <c r="AQ11" i="94" s="1"/>
  <c r="E13" i="94"/>
  <c r="AP10" i="94"/>
  <c r="AQ10" i="94" s="1"/>
  <c r="AP12" i="94"/>
  <c r="AQ12" i="94" s="1"/>
  <c r="AO13" i="94"/>
  <c r="V44" i="94"/>
  <c r="Z44" i="94"/>
  <c r="AE13" i="94"/>
  <c r="AF13" i="94"/>
  <c r="AI13" i="94"/>
  <c r="V13" i="94"/>
  <c r="N13" i="94"/>
  <c r="T13" i="94"/>
  <c r="AB13" i="94"/>
  <c r="P13" i="94"/>
  <c r="Z13" i="94"/>
  <c r="R13" i="94"/>
  <c r="X13" i="94"/>
  <c r="AD13" i="94"/>
  <c r="F13" i="94"/>
  <c r="G9" i="94"/>
  <c r="I9" i="94" s="1"/>
  <c r="AP9" i="94" s="1"/>
  <c r="AQ9" i="94" s="1"/>
  <c r="X44" i="94"/>
  <c r="F12" i="115"/>
  <c r="F15" i="115" l="1"/>
  <c r="F13" i="115"/>
  <c r="G13" i="94"/>
  <c r="I13" i="94"/>
  <c r="F14" i="115"/>
  <c r="AP13" i="94"/>
  <c r="AR9" i="94" l="1"/>
  <c r="E12" i="115" s="1"/>
  <c r="AR13" i="94"/>
  <c r="E16" i="115" s="1"/>
  <c r="AR10" i="94"/>
  <c r="E13" i="115" s="1"/>
  <c r="G13" i="115" s="1"/>
  <c r="AR12" i="94"/>
  <c r="E15" i="115" s="1"/>
  <c r="AR11" i="94"/>
  <c r="E14" i="115" s="1"/>
  <c r="G14" i="115" s="1"/>
  <c r="AQ13" i="94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D15" i="115" l="1"/>
  <c r="I15" i="115" s="1"/>
  <c r="D14" i="115"/>
  <c r="I14" i="115" s="1"/>
  <c r="D12" i="115"/>
  <c r="I12" i="115" s="1"/>
  <c r="D13" i="115"/>
  <c r="I13" i="115" s="1"/>
  <c r="D16" i="115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4" i="115" s="1"/>
  <c r="L15" i="115" l="1"/>
  <c r="L13" i="115"/>
  <c r="L12" i="115"/>
  <c r="N12" i="115" s="1"/>
  <c r="O12" i="115" s="1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<sst xmlns="http://schemas.openxmlformats.org/spreadsheetml/2006/main" count="285" uniqueCount="156">
  <si>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</si>
  <si>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</si>
  <si>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</si>
  <si>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</si>
  <si>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</si>
  <si>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</si>
  <si>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</si>
  <si>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</si>
  <si>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</si>
  <si>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</si>
  <si>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</si>
  <si>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</si>
  <si>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</si>
  <si>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</si>
  <si>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</si>
  <si>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</si>
  <si>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</si>
  <si>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</si>
  <si>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</si>
  <si>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</si>
  <si>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</si>
  <si>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</si>
  <si>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</si>
  <si>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</si>
  <si>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</si>
  <si>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</si>
  <si>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</si>
  <si>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</si>
  <si>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</si>
  <si>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</si>
  <si>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</si>
  <si>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</si>
  <si>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</si>
  <si>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</si>
  <si>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</si>
  <si>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</si>
  <si>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</si>
  <si>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</si>
  <si>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</si>
  <si>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</si>
  <si>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</si>
  <si>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</si>
  <si>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</si>
  <si>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</si>
  <si>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</si>
  <si>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</si>
  <si>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</si>
  <si>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</si>
  <si>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</si>
  <si>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</si>
  <si>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</si>
  <si>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</si>
  <si>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</si>
  <si>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</si>
  <si>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</si>
  <si>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</si>
  <si>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</si>
  <si>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</si>
  <si>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</si>
  <si>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</si>
  <si>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</si>
  <si>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</si>
  <si>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</si>
  <si>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</si>
  <si>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</si>
  <si>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</si>
  <si>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</si>
  <si>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</si>
  <si>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</si>
  <si>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</si>
  <si>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</si>
  <si>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</si>
  <si>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</si>
  <si>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</si>
  <si>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</si>
  <si>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</si>
  <si>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</si>
  <si>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</si>
  <si>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</si>
  <si>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</si>
  <si>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</si>
  <si>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</si>
  <si>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</si>
  <si>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</si>
  <si>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</si>
  <si>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</si>
  <si>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</si>
  <si>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</si>
  <si>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</si>
  <si>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</si>
  <si>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</si>
  <si>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</si>
  <si>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</si>
  <si>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</si>
  <si>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</si>
  <si>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</si>
  <si>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</si>
  <si>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</si>
  <si>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</si>
  <si>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</si>
  <si>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</si>
  <si>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</si>
  <si>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</si>
  <si>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</si>
  <si>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</si>
  <si>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</si>
  <si>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</si>
  <si>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</si>
  <si>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</si>
  <si>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</si>
  <si>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</si>
  <si>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</si>
  <si>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</si>
  <si>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</si>
  <si>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</si>
  <si>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</si>
  <si>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</si>
  <si>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</si>
  <si>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</si>
  <si>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</si>
  <si>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</si>
  <si>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</si>
  <si>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</si>
  <si>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</si>
  <si>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</si>
  <si>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</si>
  <si>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</si>
  <si>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</si>
  <si>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</si>
  <si>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</si>
  <si>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</si>
  <si>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</si>
  <si>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</si>
  <si>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</si>
  <si>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</si>
  <si>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</si>
  <si>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</si>
  <si>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</si>
  <si>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</si>
  <si>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</si>
  <si>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</si>
  <si>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</si>
  <si>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</si>
  <si>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Мглинское городское</t>
  </si>
  <si>
    <t>Ветлевское</t>
  </si>
  <si>
    <t>Краснокосаровское</t>
  </si>
  <si>
    <t>Симонтовское</t>
  </si>
  <si>
    <t xml:space="preserve">Доля налога в оценке ФОТ (2026 год) </t>
  </si>
  <si>
    <t>Расходы на обеспечение первичных мер пожарной безопасности в границах населенных пунктов поселения</t>
  </si>
  <si>
    <t>РАСЧЕТ индекса налогового потенциала на 2027 год</t>
  </si>
  <si>
    <t>предоставляемых за счет субвенций из областного бюджета, на 2027 год</t>
  </si>
  <si>
    <t>Численность постоянного населения на 01.01.2024, чел.</t>
  </si>
  <si>
    <t>уд вес</t>
  </si>
  <si>
    <t>ИТОГО с посел</t>
  </si>
  <si>
    <t>РАСЧЕТ индекса бюджетных расходов на 2027 год</t>
  </si>
  <si>
    <t>Численность постоянного населения на 1.01.2024,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</si>
</sst>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0" fontId="4" fillId="4" borderId="0" xfId="2" applyFill="1"/>
    <xf numFmtId="0" fontId="7" fillId="2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1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1" fillId="2" borderId="3" xfId="2" applyFont="1" applyFill="1" applyBorder="1" applyAlignment="1">
      <alignment horizontal="center"/>
    </xf>
    <xf numFmtId="0" fontId="37" fillId="3" borderId="3" xfId="2" applyFont="1" applyFill="1" applyBorder="1" applyAlignment="1">
      <alignment horizontal="center"/>
    </xf>
    <xf numFmtId="0" fontId="37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8" fillId="0" borderId="3" xfId="2" applyFont="1" applyFill="1" applyBorder="1" applyAlignment="1">
      <alignment horizontal="center"/>
    </xf>
    <xf numFmtId="0" fontId="38" fillId="0" borderId="3" xfId="2" applyFont="1" applyFill="1" applyBorder="1" applyProtection="1">
      <protection locked="0"/>
    </xf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0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38" fillId="0" borderId="1" xfId="2" applyFont="1" applyFill="1" applyBorder="1" applyAlignment="1">
      <alignment horizontal="center"/>
    </xf>
    <xf numFmtId="0" fontId="38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1" fillId="0" borderId="1" xfId="2" applyNumberFormat="1" applyFont="1" applyFill="1" applyBorder="1" applyProtection="1">
      <protection locked="0"/>
    </xf>
    <xf numFmtId="166" fontId="39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2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39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29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29" fillId="0" borderId="1" xfId="2" applyFont="1" applyBorder="1"/>
    <xf numFmtId="168" fontId="39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0" fontId="28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2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4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39" fillId="6" borderId="3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3" fillId="2" borderId="1" xfId="2" applyNumberFormat="1" applyFont="1" applyFill="1" applyBorder="1"/>
    <xf numFmtId="0" fontId="31" fillId="2" borderId="1" xfId="2" applyFont="1" applyFill="1" applyBorder="1" applyAlignment="1">
      <alignment horizontal="center"/>
    </xf>
    <xf numFmtId="0" fontId="31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3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0" fontId="31" fillId="2" borderId="1" xfId="2" applyFont="1" applyFill="1" applyBorder="1" applyAlignment="1">
      <alignment horizontal="center"/>
    </xf>
    <xf numFmtId="3" fontId="42" fillId="2" borderId="1" xfId="2" applyNumberFormat="1" applyFont="1" applyFill="1" applyBorder="1"/>
    <xf numFmtId="0" fontId="47" fillId="0" borderId="0" xfId="2" applyFont="1"/>
    <xf numFmtId="0" fontId="48" fillId="0" borderId="0" xfId="2" applyFont="1"/>
    <xf numFmtId="3" fontId="5" fillId="2" borderId="1" xfId="2" applyNumberFormat="1" applyFont="1" applyFill="1" applyBorder="1"/>
    <xf numFmtId="9" fontId="24" fillId="0" borderId="1" xfId="2" applyNumberFormat="1" applyFont="1" applyFill="1" applyBorder="1" applyAlignment="1">
      <alignment wrapText="1"/>
    </xf>
    <xf numFmtId="3" fontId="5" fillId="2" borderId="1" xfId="2" applyNumberFormat="1" applyFont="1" applyFill="1" applyBorder="1" applyAlignment="1">
      <alignment horizontal="center"/>
    </xf>
    <xf numFmtId="10" fontId="24" fillId="4" borderId="1" xfId="2" applyNumberFormat="1" applyFont="1" applyFill="1" applyBorder="1" applyAlignment="1">
      <alignment wrapText="1"/>
    </xf>
    <xf numFmtId="167" fontId="5" fillId="0" borderId="1" xfId="2" applyNumberFormat="1" applyFont="1" applyFill="1" applyBorder="1" applyAlignment="1">
      <alignment horizontal="right" wrapText="1"/>
    </xf>
    <xf numFmtId="167" fontId="5" fillId="2" borderId="1" xfId="2" applyNumberFormat="1" applyFont="1" applyFill="1" applyBorder="1"/>
    <xf numFmtId="166" fontId="5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70" fontId="5" fillId="2" borderId="1" xfId="2" applyNumberFormat="1" applyFont="1" applyFill="1" applyBorder="1"/>
    <xf numFmtId="172" fontId="5" fillId="0" borderId="1" xfId="2" applyNumberFormat="1" applyFont="1" applyFill="1" applyBorder="1"/>
    <xf numFmtId="164" fontId="5" fillId="0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169" fontId="38" fillId="0" borderId="1" xfId="2" applyNumberFormat="1" applyFont="1" applyFill="1" applyBorder="1"/>
    <xf numFmtId="170" fontId="5" fillId="0" borderId="1" xfId="2" applyNumberFormat="1" applyFont="1" applyFill="1" applyBorder="1"/>
    <xf numFmtId="166" fontId="5" fillId="2" borderId="1" xfId="2" applyNumberFormat="1" applyFont="1" applyFill="1" applyBorder="1" applyAlignment="1">
      <alignment horizontal="center"/>
    </xf>
    <xf numFmtId="1" fontId="5" fillId="2" borderId="1" xfId="2" applyNumberFormat="1" applyFont="1" applyFill="1" applyBorder="1"/>
    <xf numFmtId="168" fontId="5" fillId="2" borderId="1" xfId="2" applyNumberFormat="1" applyFont="1" applyFill="1" applyBorder="1" applyAlignment="1">
      <alignment horizontal="center"/>
    </xf>
    <xf numFmtId="168" fontId="5" fillId="2" borderId="1" xfId="2" applyNumberFormat="1" applyFont="1" applyFill="1" applyBorder="1"/>
    <xf numFmtId="170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49" fillId="0" borderId="1" xfId="2" applyNumberFormat="1" applyFont="1" applyFill="1" applyBorder="1"/>
    <xf numFmtId="164" fontId="25" fillId="0" borderId="1" xfId="2" applyNumberFormat="1" applyFont="1" applyFill="1" applyBorder="1"/>
    <xf numFmtId="168" fontId="25" fillId="0" borderId="1" xfId="2" applyNumberFormat="1" applyFont="1" applyFill="1" applyBorder="1"/>
    <xf numFmtId="167" fontId="25" fillId="0" borderId="3" xfId="2" applyNumberFormat="1" applyFont="1" applyFill="1" applyBorder="1"/>
    <xf numFmtId="169" fontId="25" fillId="0" borderId="1" xfId="2" applyNumberFormat="1" applyFont="1" applyFill="1" applyBorder="1"/>
    <xf numFmtId="168" fontId="49" fillId="4" borderId="1" xfId="2" applyNumberFormat="1" applyFont="1" applyFill="1" applyBorder="1"/>
    <xf numFmtId="168" fontId="49" fillId="0" borderId="1" xfId="2" applyNumberFormat="1" applyFont="1" applyFill="1" applyBorder="1"/>
    <xf numFmtId="167" fontId="49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170" fontId="49" fillId="2" borderId="1" xfId="2" applyNumberFormat="1" applyFont="1" applyFill="1" applyBorder="1"/>
    <xf numFmtId="167" fontId="49" fillId="2" borderId="1" xfId="2" applyNumberFormat="1" applyFont="1" applyFill="1" applyBorder="1"/>
    <xf numFmtId="164" fontId="49" fillId="2" borderId="1" xfId="2" applyNumberFormat="1" applyFont="1" applyFill="1" applyBorder="1"/>
    <xf numFmtId="168" fontId="49" fillId="2" borderId="1" xfId="2" applyNumberFormat="1" applyFont="1" applyFill="1" applyBorder="1"/>
    <xf numFmtId="169" fontId="49" fillId="2" borderId="1" xfId="2" applyNumberFormat="1" applyFont="1" applyFill="1" applyBorder="1"/>
    <xf numFmtId="168" fontId="49" fillId="5" borderId="1" xfId="2" applyNumberFormat="1" applyFont="1" applyFill="1" applyBorder="1"/>
    <xf numFmtId="0" fontId="4" fillId="0" borderId="0" xfId="2" applyFont="1" applyFill="1" applyBorder="1" applyAlignment="1">
      <alignment wrapText="1"/>
    </xf>
    <xf numFmtId="167" fontId="50" fillId="9" borderId="1" xfId="2" applyNumberFormat="1" applyFont="1" applyFill="1" applyBorder="1" applyAlignment="1">
      <alignment wrapText="1"/>
    </xf>
    <xf numFmtId="167" fontId="24" fillId="9" borderId="1" xfId="2" applyNumberFormat="1" applyFont="1" applyFill="1" applyBorder="1" applyAlignment="1">
      <alignment wrapText="1"/>
    </xf>
    <xf numFmtId="167" fontId="4" fillId="0" borderId="0" xfId="2" applyNumberFormat="1" applyFont="1" applyFill="1" applyBorder="1" applyAlignment="1">
      <alignment wrapText="1"/>
    </xf>
    <xf numFmtId="168" fontId="50" fillId="0" borderId="1" xfId="2" applyNumberFormat="1" applyFont="1" applyFill="1" applyBorder="1" applyProtection="1">
      <protection locked="0"/>
    </xf>
    <xf numFmtId="172" fontId="51" fillId="0" borderId="1" xfId="2" applyNumberFormat="1" applyFont="1" applyFill="1" applyBorder="1"/>
    <xf numFmtId="166" fontId="50" fillId="8" borderId="1" xfId="2" applyNumberFormat="1" applyFont="1" applyFill="1" applyBorder="1" applyProtection="1">
      <protection locked="0"/>
    </xf>
    <xf numFmtId="166" fontId="50" fillId="0" borderId="1" xfId="2" applyNumberFormat="1" applyFont="1" applyFill="1" applyBorder="1" applyProtection="1">
      <protection locked="0"/>
    </xf>
    <xf numFmtId="173" fontId="50" fillId="0" borderId="1" xfId="2" applyNumberFormat="1" applyFont="1" applyFill="1" applyBorder="1" applyProtection="1">
      <protection locked="0"/>
    </xf>
    <xf numFmtId="171" fontId="51" fillId="0" borderId="1" xfId="2" applyNumberFormat="1" applyFont="1" applyFill="1" applyBorder="1"/>
    <xf numFmtId="168" fontId="51" fillId="2" borderId="1" xfId="2" applyNumberFormat="1" applyFont="1" applyFill="1" applyBorder="1" applyAlignment="1">
      <alignment horizontal="center"/>
    </xf>
    <xf numFmtId="167" fontId="51" fillId="2" borderId="1" xfId="2" applyNumberFormat="1" applyFont="1" applyFill="1" applyBorder="1"/>
    <xf numFmtId="166" fontId="51" fillId="8" borderId="1" xfId="2" applyNumberFormat="1" applyFont="1" applyFill="1" applyBorder="1"/>
    <xf numFmtId="166" fontId="51" fillId="2" borderId="1" xfId="2" applyNumberFormat="1" applyFont="1" applyFill="1" applyBorder="1"/>
    <xf numFmtId="166" fontId="51" fillId="2" borderId="1" xfId="2" applyNumberFormat="1" applyFont="1" applyFill="1" applyBorder="1" applyAlignment="1">
      <alignment horizontal="center"/>
    </xf>
    <xf numFmtId="3" fontId="51" fillId="2" borderId="1" xfId="2" applyNumberFormat="1" applyFont="1" applyFill="1" applyBorder="1" applyAlignment="1">
      <alignment horizontal="center"/>
    </xf>
    <xf numFmtId="3" fontId="24" fillId="4" borderId="1" xfId="2" applyNumberFormat="1" applyFont="1" applyFill="1" applyBorder="1" applyAlignment="1">
      <alignment horizontal="right" wrapText="1"/>
    </xf>
    <xf numFmtId="3" fontId="5" fillId="4" borderId="1" xfId="2" applyNumberFormat="1" applyFont="1" applyFill="1" applyBorder="1"/>
    <xf numFmtId="167" fontId="24" fillId="4" borderId="1" xfId="2" applyNumberFormat="1" applyFont="1" applyFill="1" applyBorder="1" applyAlignment="1">
      <alignment wrapText="1"/>
    </xf>
    <xf numFmtId="166" fontId="24" fillId="4" borderId="1" xfId="2" applyNumberFormat="1" applyFont="1" applyFill="1" applyBorder="1" applyAlignment="1">
      <alignment wrapText="1"/>
    </xf>
    <xf numFmtId="9" fontId="24" fillId="4" borderId="1" xfId="2" applyNumberFormat="1" applyFont="1" applyFill="1" applyBorder="1" applyAlignment="1">
      <alignment wrapText="1"/>
    </xf>
    <xf numFmtId="167" fontId="5" fillId="4" borderId="1" xfId="2" applyNumberFormat="1" applyFont="1" applyFill="1" applyBorder="1" applyAlignment="1">
      <alignment horizontal="right" wrapText="1"/>
    </xf>
    <xf numFmtId="172" fontId="40" fillId="4" borderId="1" xfId="0" applyNumberFormat="1" applyFont="1" applyFill="1" applyBorder="1"/>
    <xf numFmtId="167" fontId="5" fillId="4" borderId="1" xfId="2" applyNumberFormat="1" applyFont="1" applyFill="1" applyBorder="1"/>
    <xf numFmtId="3" fontId="5" fillId="4" borderId="1" xfId="2" applyNumberFormat="1" applyFont="1" applyFill="1" applyBorder="1" applyAlignment="1">
      <alignment horizontal="center"/>
    </xf>
    <xf numFmtId="167" fontId="29" fillId="4" borderId="1" xfId="2" applyNumberFormat="1" applyFont="1" applyFill="1" applyBorder="1"/>
    <xf numFmtId="0" fontId="26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2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1" fillId="2" borderId="1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 applyProtection="1">
      <alignment horizontal="center" vertical="center" wrapText="1"/>
      <protection locked="0"/>
    </xf>
    <xf numFmtId="0" fontId="36" fillId="2" borderId="1" xfId="2" applyFont="1" applyFill="1" applyBorder="1" applyAlignment="1">
      <alignment horizontal="center" vertical="center" wrapText="1"/>
    </xf>
    <xf numFmtId="0" fontId="36" fillId="2" borderId="6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2" fillId="2" borderId="10" xfId="2" applyFont="1" applyFill="1" applyBorder="1" applyAlignment="1">
      <alignment horizontal="center"/>
    </xf>
    <xf numFmtId="0" fontId="42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1" fillId="2" borderId="8" xfId="2" applyFont="1" applyFill="1" applyBorder="1" applyAlignment="1">
      <alignment horizontal="center"/>
    </xf>
    <xf numFmtId="0" fontId="31" fillId="2" borderId="9" xfId="2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topLeftCell="B1" zoomScale="86" zoomScaleNormal="86" zoomScaleSheetLayoutView="85" workbookViewId="0">
      <selection activeCell="V12" sqref="V12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66" customFormat="1" ht="18.75" x14ac:dyDescent="0.3">
      <c r="A1" s="63"/>
      <c r="B1" s="64"/>
      <c r="C1" s="65"/>
      <c r="K1" s="67"/>
      <c r="N1" s="68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</row>
    <row r="2" spans="1:32" s="66" customFormat="1" ht="17.649999999999999" customHeight="1" x14ac:dyDescent="0.35">
      <c r="A2" s="183">
        <f ca="1">NOW()</f>
        <v>45602.41167858796</v>
      </c>
      <c r="B2" s="183"/>
      <c r="C2" s="89" t="s">
        <v>88</v>
      </c>
      <c r="D2" s="87"/>
      <c r="E2" s="87"/>
      <c r="F2" s="87"/>
      <c r="G2" s="87"/>
      <c r="H2" s="87"/>
      <c r="I2" s="70"/>
      <c r="J2" s="71">
        <f>(F16+L2)/F16</f>
        <v>1.028027299721717</v>
      </c>
      <c r="K2" s="70"/>
      <c r="L2" s="72">
        <v>901.4</v>
      </c>
      <c r="M2" s="73"/>
      <c r="N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</row>
    <row r="3" spans="1:32" s="66" customFormat="1" ht="17.649999999999999" customHeight="1" x14ac:dyDescent="0.35">
      <c r="A3" s="86"/>
      <c r="B3" s="86"/>
      <c r="C3" s="89" t="s">
        <v>89</v>
      </c>
      <c r="D3" s="87"/>
      <c r="E3" s="87"/>
      <c r="F3" s="87"/>
      <c r="G3" s="87"/>
      <c r="H3" s="87"/>
      <c r="I3" s="70"/>
      <c r="J3" s="69"/>
      <c r="K3" s="69"/>
      <c r="L3" s="69"/>
      <c r="M3" s="73"/>
      <c r="N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</row>
    <row r="4" spans="1:32" s="66" customFormat="1" ht="17.649999999999999" customHeight="1" x14ac:dyDescent="0.35">
      <c r="A4" s="86"/>
      <c r="B4" s="86"/>
      <c r="C4" s="89" t="s">
        <v>150</v>
      </c>
      <c r="D4" s="87"/>
      <c r="E4" s="87"/>
      <c r="F4" s="87"/>
      <c r="G4" s="87"/>
      <c r="H4" s="87"/>
      <c r="I4" s="70"/>
      <c r="J4" s="69"/>
      <c r="K4" s="69"/>
      <c r="L4" s="69"/>
      <c r="M4" s="73"/>
      <c r="N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</row>
    <row r="5" spans="1:32" s="66" customFormat="1" ht="17.649999999999999" customHeight="1" x14ac:dyDescent="0.35">
      <c r="A5" s="86"/>
      <c r="B5" s="86"/>
      <c r="C5" s="89" t="s">
        <v>90</v>
      </c>
      <c r="D5" s="87"/>
      <c r="E5" s="87"/>
      <c r="F5" s="87"/>
      <c r="G5" s="87"/>
      <c r="H5" s="87"/>
      <c r="I5" s="70"/>
      <c r="J5" s="69"/>
      <c r="K5" s="69"/>
      <c r="L5" s="69"/>
      <c r="M5" s="73"/>
      <c r="N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</row>
    <row r="6" spans="1:32" s="66" customFormat="1" ht="15.75" customHeight="1" x14ac:dyDescent="0.25">
      <c r="A6" s="2" t="s">
        <v>7</v>
      </c>
      <c r="B6" s="2"/>
      <c r="C6" s="88"/>
      <c r="D6" s="88"/>
      <c r="E6" s="88"/>
      <c r="F6" s="88"/>
      <c r="G6" s="88"/>
      <c r="H6" s="88"/>
      <c r="I6" s="74"/>
      <c r="J6" s="69"/>
      <c r="K6" s="74"/>
      <c r="L6" s="74"/>
      <c r="M6" s="74"/>
      <c r="N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</row>
    <row r="7" spans="1:32" s="66" customFormat="1" ht="13.15" customHeight="1" x14ac:dyDescent="0.2">
      <c r="A7" s="182" t="s">
        <v>1</v>
      </c>
      <c r="B7" s="182" t="s">
        <v>2</v>
      </c>
      <c r="C7" s="184" t="s">
        <v>151</v>
      </c>
      <c r="D7" s="182" t="s">
        <v>3</v>
      </c>
      <c r="E7" s="182" t="s">
        <v>20</v>
      </c>
      <c r="F7" s="182" t="s">
        <v>18</v>
      </c>
      <c r="G7" s="176" t="s">
        <v>21</v>
      </c>
      <c r="H7" s="182" t="s">
        <v>17</v>
      </c>
      <c r="I7" s="182" t="s">
        <v>94</v>
      </c>
      <c r="J7" s="182" t="s">
        <v>19</v>
      </c>
      <c r="K7" s="182" t="s">
        <v>91</v>
      </c>
      <c r="L7" s="10">
        <v>1</v>
      </c>
      <c r="M7" s="182" t="s">
        <v>142</v>
      </c>
      <c r="N7" s="176" t="s">
        <v>93</v>
      </c>
      <c r="O7" s="176" t="s">
        <v>95</v>
      </c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</row>
    <row r="8" spans="1:32" s="66" customFormat="1" ht="13.15" customHeight="1" x14ac:dyDescent="0.2">
      <c r="A8" s="182"/>
      <c r="B8" s="182"/>
      <c r="C8" s="184"/>
      <c r="D8" s="182"/>
      <c r="E8" s="182"/>
      <c r="F8" s="182"/>
      <c r="G8" s="176"/>
      <c r="H8" s="182"/>
      <c r="I8" s="182"/>
      <c r="J8" s="182"/>
      <c r="K8" s="182"/>
      <c r="L8" s="176" t="s">
        <v>92</v>
      </c>
      <c r="M8" s="182"/>
      <c r="N8" s="176"/>
      <c r="O8" s="176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</row>
    <row r="9" spans="1:32" s="66" customFormat="1" ht="112.5" customHeight="1" x14ac:dyDescent="0.2">
      <c r="A9" s="182"/>
      <c r="B9" s="182"/>
      <c r="C9" s="184"/>
      <c r="D9" s="182"/>
      <c r="E9" s="182"/>
      <c r="F9" s="182"/>
      <c r="G9" s="176"/>
      <c r="H9" s="182"/>
      <c r="I9" s="182"/>
      <c r="J9" s="182"/>
      <c r="K9" s="182"/>
      <c r="L9" s="177"/>
      <c r="M9" s="182"/>
      <c r="N9" s="176"/>
      <c r="O9" s="176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</row>
    <row r="10" spans="1:32" s="75" customFormat="1" ht="27" customHeight="1" x14ac:dyDescent="0.2">
      <c r="A10" s="178" t="s">
        <v>34</v>
      </c>
      <c r="B10" s="179"/>
      <c r="C10" s="14">
        <v>1</v>
      </c>
      <c r="D10" s="14">
        <v>2</v>
      </c>
      <c r="E10" s="14">
        <v>3</v>
      </c>
      <c r="F10" s="14">
        <v>4</v>
      </c>
      <c r="G10" s="14" t="s">
        <v>31</v>
      </c>
      <c r="H10" s="14" t="s">
        <v>32</v>
      </c>
      <c r="I10" s="14" t="s">
        <v>15</v>
      </c>
      <c r="J10" s="14" t="s">
        <v>141</v>
      </c>
      <c r="K10" s="14" t="s">
        <v>16</v>
      </c>
      <c r="L10" s="14" t="s">
        <v>35</v>
      </c>
      <c r="M10" s="14" t="s">
        <v>30</v>
      </c>
      <c r="N10" s="14" t="s">
        <v>85</v>
      </c>
      <c r="O10" s="14" t="s">
        <v>86</v>
      </c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</row>
    <row r="11" spans="1:32" s="66" customFormat="1" x14ac:dyDescent="0.2">
      <c r="A11" s="180"/>
      <c r="B11" s="181"/>
      <c r="C11" s="80" t="s">
        <v>33</v>
      </c>
      <c r="D11" s="80" t="s">
        <v>10</v>
      </c>
      <c r="E11" s="80" t="s">
        <v>11</v>
      </c>
      <c r="F11" s="81"/>
      <c r="G11" s="82"/>
      <c r="H11" s="82"/>
      <c r="I11" s="82"/>
      <c r="J11" s="80"/>
      <c r="K11" s="82"/>
      <c r="L11" s="83">
        <v>901.4</v>
      </c>
      <c r="M11" s="84"/>
      <c r="N11" s="85"/>
      <c r="O11" s="85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</row>
    <row r="12" spans="1:32" s="7" customFormat="1" ht="22.5" customHeight="1" x14ac:dyDescent="0.25">
      <c r="A12" s="18" t="s">
        <v>25</v>
      </c>
      <c r="B12" s="39" t="s">
        <v>143</v>
      </c>
      <c r="C12" s="99">
        <v>6783</v>
      </c>
      <c r="D12" s="131">
        <f>'ИНП 2027'!U9</f>
        <v>1.6741699999999999</v>
      </c>
      <c r="E12" s="131">
        <f>ИБР2027!AR9</f>
        <v>1.14653</v>
      </c>
      <c r="F12" s="132">
        <f>'ИНП 2027'!T9</f>
        <v>23662</v>
      </c>
      <c r="G12" s="133">
        <f>F12/E12</f>
        <v>20637.924868952403</v>
      </c>
      <c r="H12" s="134">
        <f>F12/C12</f>
        <v>3.4884269497272595</v>
      </c>
      <c r="I12" s="135">
        <f>D12/E12</f>
        <v>1.4602060129259591</v>
      </c>
      <c r="J12" s="136">
        <f>IF(I12&lt;$J$2,$J$2*($J$2-I12)*E12*C12,0)</f>
        <v>0</v>
      </c>
      <c r="K12" s="137">
        <f>J12/$J$16</f>
        <v>0</v>
      </c>
      <c r="L12" s="138">
        <f>ROUND($L$11*K12/$K$16,3)</f>
        <v>0</v>
      </c>
      <c r="M12" s="135">
        <f>I12+L12/(C12*E12*$J$2)</f>
        <v>1.4602060129259591</v>
      </c>
      <c r="N12" s="133">
        <f>ROUND((G12+L12),1)</f>
        <v>20637.900000000001</v>
      </c>
      <c r="O12" s="139">
        <f>ROUND(N12/C12,3)</f>
        <v>3.0430000000000001</v>
      </c>
    </row>
    <row r="13" spans="1:32" s="7" customFormat="1" ht="22.5" customHeight="1" x14ac:dyDescent="0.25">
      <c r="A13" s="18" t="s">
        <v>22</v>
      </c>
      <c r="B13" s="47" t="s">
        <v>144</v>
      </c>
      <c r="C13" s="99">
        <v>3533</v>
      </c>
      <c r="D13" s="131">
        <f>'ИНП 2027'!U10</f>
        <v>0.54478000000000004</v>
      </c>
      <c r="E13" s="131">
        <f>ИБР2027!AR10</f>
        <v>0.88622000000000001</v>
      </c>
      <c r="F13" s="132">
        <f>'ИНП 2027'!T10</f>
        <v>4010.46</v>
      </c>
      <c r="G13" s="133">
        <f t="shared" ref="G13:G15" si="0">F13/E13</f>
        <v>4525.3548780212586</v>
      </c>
      <c r="H13" s="134">
        <f t="shared" ref="H13:H15" si="1">F13/C13</f>
        <v>1.13514293801302</v>
      </c>
      <c r="I13" s="135">
        <f t="shared" ref="I13:I15" si="2">D13/E13</f>
        <v>0.61472320642729805</v>
      </c>
      <c r="J13" s="136">
        <f t="shared" ref="J13:J15" si="3">IF(I13&lt;$J$2,$J$2*($J$2-I13)*E13*C13,0)</f>
        <v>1330.3304704895336</v>
      </c>
      <c r="K13" s="137">
        <f t="shared" ref="K13:K15" si="4">J13/$J$16</f>
        <v>0.34111796563450364</v>
      </c>
      <c r="L13" s="138">
        <f t="shared" ref="L13:L15" si="5">ROUND($L$11*K13/$K$16,3)</f>
        <v>307.48399999999998</v>
      </c>
      <c r="M13" s="135">
        <f t="shared" ref="M13:M15" si="6">I13+L13/(C13*E13*$J$2)</f>
        <v>0.7102516473986431</v>
      </c>
      <c r="N13" s="133">
        <f t="shared" ref="N13:N15" si="7">ROUND((G13+L13),1)</f>
        <v>4832.8</v>
      </c>
      <c r="O13" s="139">
        <f t="shared" ref="O13:O15" si="8">ROUND(N13/C13,3)</f>
        <v>1.3680000000000001</v>
      </c>
    </row>
    <row r="14" spans="1:32" s="7" customFormat="1" ht="22.5" customHeight="1" x14ac:dyDescent="0.25">
      <c r="A14" s="18" t="s">
        <v>24</v>
      </c>
      <c r="B14" s="47" t="s">
        <v>145</v>
      </c>
      <c r="C14" s="99">
        <v>2684</v>
      </c>
      <c r="D14" s="131">
        <f>'ИНП 2027'!U11</f>
        <v>0.45638000000000001</v>
      </c>
      <c r="E14" s="131">
        <f>ИБР2027!AR11</f>
        <v>0.88453999999999999</v>
      </c>
      <c r="F14" s="132">
        <f>'ИНП 2027'!T11</f>
        <v>2552.3199999999997</v>
      </c>
      <c r="G14" s="133">
        <f t="shared" si="0"/>
        <v>2885.4771971872383</v>
      </c>
      <c r="H14" s="134">
        <f t="shared" si="1"/>
        <v>0.95093889716840529</v>
      </c>
      <c r="I14" s="135">
        <f t="shared" si="2"/>
        <v>0.51595179415289305</v>
      </c>
      <c r="J14" s="136">
        <f t="shared" si="3"/>
        <v>1249.7945850160468</v>
      </c>
      <c r="K14" s="137">
        <f t="shared" si="4"/>
        <v>0.32046727919027002</v>
      </c>
      <c r="L14" s="138">
        <f t="shared" si="5"/>
        <v>288.86900000000003</v>
      </c>
      <c r="M14" s="135">
        <f t="shared" si="6"/>
        <v>0.63430943547381569</v>
      </c>
      <c r="N14" s="133">
        <f t="shared" si="7"/>
        <v>3174.3</v>
      </c>
      <c r="O14" s="139">
        <f t="shared" si="8"/>
        <v>1.1830000000000001</v>
      </c>
    </row>
    <row r="15" spans="1:32" s="13" customFormat="1" ht="22.5" customHeight="1" x14ac:dyDescent="0.25">
      <c r="A15" s="18" t="s">
        <v>23</v>
      </c>
      <c r="B15" s="47" t="s">
        <v>146</v>
      </c>
      <c r="C15" s="99">
        <v>2435</v>
      </c>
      <c r="D15" s="131">
        <f>'ИНП 2027'!U12</f>
        <v>0.38170999999999999</v>
      </c>
      <c r="E15" s="131">
        <f>ИБР2027!AR12</f>
        <v>0.88415999999999995</v>
      </c>
      <c r="F15" s="132">
        <f>'ИНП 2027'!T12</f>
        <v>1936.72</v>
      </c>
      <c r="G15" s="140">
        <f t="shared" si="0"/>
        <v>2190.4632645674992</v>
      </c>
      <c r="H15" s="141">
        <f t="shared" si="1"/>
        <v>0.79536755646817248</v>
      </c>
      <c r="I15" s="142">
        <f t="shared" si="2"/>
        <v>0.43172050307636628</v>
      </c>
      <c r="J15" s="136">
        <f t="shared" si="3"/>
        <v>1319.7881842296072</v>
      </c>
      <c r="K15" s="137">
        <f t="shared" si="4"/>
        <v>0.33841475517522629</v>
      </c>
      <c r="L15" s="138">
        <f t="shared" si="5"/>
        <v>305.04700000000003</v>
      </c>
      <c r="M15" s="135">
        <f t="shared" si="6"/>
        <v>0.56954686155559053</v>
      </c>
      <c r="N15" s="133">
        <f t="shared" si="7"/>
        <v>2495.5</v>
      </c>
      <c r="O15" s="139">
        <f t="shared" si="8"/>
        <v>1.0249999999999999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75" t="s">
        <v>0</v>
      </c>
      <c r="B16" s="175"/>
      <c r="C16" s="100">
        <f>SUM(C12:C15)</f>
        <v>15435</v>
      </c>
      <c r="D16" s="143">
        <f>'ИНП 2027'!U13</f>
        <v>1</v>
      </c>
      <c r="E16" s="143">
        <f>ИБР2027!AR13</f>
        <v>1</v>
      </c>
      <c r="F16" s="144">
        <f>SUM(F12:F15)</f>
        <v>32161.5</v>
      </c>
      <c r="G16" s="144">
        <f>SUM(G12:G15)</f>
        <v>30239.220208728402</v>
      </c>
      <c r="H16" s="145">
        <f>AVERAGE(H12:H15)</f>
        <v>1.5924690853442143</v>
      </c>
      <c r="I16" s="146">
        <f>AVERAGE(I12:I15)</f>
        <v>0.75565037914562916</v>
      </c>
      <c r="J16" s="144">
        <f>SUM(J12:J15)</f>
        <v>3899.9132397351877</v>
      </c>
      <c r="K16" s="147">
        <f>SUM(K12:K15)</f>
        <v>1</v>
      </c>
      <c r="L16" s="148">
        <f>SUM(L12:L15)</f>
        <v>901.40000000000009</v>
      </c>
      <c r="M16" s="146">
        <f>AVERAGE(M12:M15)</f>
        <v>0.8435784893385021</v>
      </c>
      <c r="N16" s="144">
        <f>SUM(N12:N15)</f>
        <v>31140.5</v>
      </c>
      <c r="O16" s="146">
        <f>AVERAGE(O12:O15)</f>
        <v>1.6547499999999999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16:B16"/>
    <mergeCell ref="L8:L9"/>
    <mergeCell ref="A10:B10"/>
    <mergeCell ref="A11:B11"/>
    <mergeCell ref="I7:I9"/>
    <mergeCell ref="J7:J9"/>
    <mergeCell ref="K7:K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W42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A13" sqref="A13:B1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7" style="5" customWidth="1"/>
    <col min="5" max="5" width="15.1640625" style="5" customWidth="1"/>
    <col min="6" max="6" width="13.33203125" style="5" customWidth="1"/>
    <col min="7" max="7" width="19" style="5" customWidth="1"/>
    <col min="8" max="8" width="12.1640625" style="5" customWidth="1"/>
    <col min="9" max="9" width="28.6640625" style="5" customWidth="1"/>
    <col min="10" max="10" width="12.16406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149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82" t="s">
        <v>1</v>
      </c>
      <c r="B4" s="182" t="s">
        <v>36</v>
      </c>
      <c r="C4" s="184" t="s">
        <v>151</v>
      </c>
      <c r="D4" s="186" t="s">
        <v>4</v>
      </c>
      <c r="E4" s="186"/>
      <c r="F4" s="186"/>
      <c r="G4" s="186"/>
      <c r="H4" s="186" t="s">
        <v>39</v>
      </c>
      <c r="I4" s="186"/>
      <c r="J4" s="186"/>
      <c r="K4" s="186"/>
      <c r="L4" s="186" t="s">
        <v>14</v>
      </c>
      <c r="M4" s="186"/>
      <c r="N4" s="186"/>
      <c r="O4" s="186"/>
      <c r="P4" s="186" t="s">
        <v>43</v>
      </c>
      <c r="Q4" s="186"/>
      <c r="R4" s="186"/>
      <c r="S4" s="186"/>
      <c r="T4" s="186" t="s">
        <v>12</v>
      </c>
      <c r="U4" s="186" t="s">
        <v>9</v>
      </c>
    </row>
    <row r="5" spans="1:23" ht="13.15" customHeight="1" x14ac:dyDescent="0.2">
      <c r="A5" s="182"/>
      <c r="B5" s="182"/>
      <c r="C5" s="184"/>
      <c r="D5" s="185" t="s">
        <v>26</v>
      </c>
      <c r="E5" s="185" t="s">
        <v>147</v>
      </c>
      <c r="F5" s="185" t="s">
        <v>37</v>
      </c>
      <c r="G5" s="186" t="s">
        <v>13</v>
      </c>
      <c r="H5" s="185" t="s">
        <v>40</v>
      </c>
      <c r="I5" s="182" t="s">
        <v>45</v>
      </c>
      <c r="J5" s="185" t="s">
        <v>37</v>
      </c>
      <c r="K5" s="186" t="s">
        <v>13</v>
      </c>
      <c r="L5" s="185" t="s">
        <v>41</v>
      </c>
      <c r="M5" s="185" t="s">
        <v>28</v>
      </c>
      <c r="N5" s="185" t="s">
        <v>42</v>
      </c>
      <c r="O5" s="186" t="s">
        <v>13</v>
      </c>
      <c r="P5" s="190" t="s">
        <v>40</v>
      </c>
      <c r="Q5" s="182" t="s">
        <v>44</v>
      </c>
      <c r="R5" s="185" t="s">
        <v>42</v>
      </c>
      <c r="S5" s="186" t="s">
        <v>13</v>
      </c>
      <c r="T5" s="186"/>
      <c r="U5" s="186"/>
    </row>
    <row r="6" spans="1:23" ht="84" customHeight="1" x14ac:dyDescent="0.2">
      <c r="A6" s="182"/>
      <c r="B6" s="182"/>
      <c r="C6" s="184"/>
      <c r="D6" s="185"/>
      <c r="E6" s="185"/>
      <c r="F6" s="185"/>
      <c r="G6" s="186"/>
      <c r="H6" s="185"/>
      <c r="I6" s="182"/>
      <c r="J6" s="185"/>
      <c r="K6" s="186"/>
      <c r="L6" s="185"/>
      <c r="M6" s="185"/>
      <c r="N6" s="185"/>
      <c r="O6" s="186"/>
      <c r="P6" s="190"/>
      <c r="Q6" s="182"/>
      <c r="R6" s="185"/>
      <c r="S6" s="186"/>
      <c r="T6" s="186"/>
      <c r="U6" s="186"/>
    </row>
    <row r="7" spans="1:23" s="15" customFormat="1" ht="28.5" customHeight="1" x14ac:dyDescent="0.2">
      <c r="A7" s="189" t="s">
        <v>34</v>
      </c>
      <c r="B7" s="189"/>
      <c r="C7" s="14">
        <v>1</v>
      </c>
      <c r="D7" s="76">
        <v>2</v>
      </c>
      <c r="E7" s="76">
        <v>3</v>
      </c>
      <c r="F7" s="76">
        <v>4</v>
      </c>
      <c r="G7" s="76" t="s">
        <v>38</v>
      </c>
      <c r="H7" s="76">
        <v>6</v>
      </c>
      <c r="I7" s="76">
        <v>7</v>
      </c>
      <c r="J7" s="76">
        <v>8</v>
      </c>
      <c r="K7" s="76" t="s">
        <v>80</v>
      </c>
      <c r="L7" s="76">
        <v>10</v>
      </c>
      <c r="M7" s="76">
        <v>11</v>
      </c>
      <c r="N7" s="76">
        <v>12</v>
      </c>
      <c r="O7" s="76" t="s">
        <v>81</v>
      </c>
      <c r="P7" s="76">
        <v>14</v>
      </c>
      <c r="Q7" s="76">
        <v>15</v>
      </c>
      <c r="R7" s="76">
        <v>16</v>
      </c>
      <c r="S7" s="76" t="s">
        <v>82</v>
      </c>
      <c r="T7" s="77" t="s">
        <v>83</v>
      </c>
      <c r="U7" s="78" t="s">
        <v>84</v>
      </c>
    </row>
    <row r="8" spans="1:23" s="15" customFormat="1" ht="13.5" x14ac:dyDescent="0.25">
      <c r="A8" s="188"/>
      <c r="B8" s="188"/>
      <c r="C8" s="104" t="s">
        <v>33</v>
      </c>
      <c r="D8" s="22"/>
      <c r="E8" s="104"/>
      <c r="F8" s="104" t="s">
        <v>27</v>
      </c>
      <c r="G8" s="22"/>
      <c r="H8" s="22"/>
      <c r="I8" s="22"/>
      <c r="J8" s="104" t="s">
        <v>27</v>
      </c>
      <c r="K8" s="16"/>
      <c r="L8" s="22"/>
      <c r="M8" s="104" t="s">
        <v>27</v>
      </c>
      <c r="N8" s="104" t="s">
        <v>27</v>
      </c>
      <c r="O8" s="22"/>
      <c r="P8" s="22"/>
      <c r="Q8" s="22"/>
      <c r="R8" s="104" t="s">
        <v>27</v>
      </c>
      <c r="S8" s="22"/>
      <c r="T8" s="16"/>
      <c r="U8" s="17" t="s">
        <v>6</v>
      </c>
    </row>
    <row r="9" spans="1:23" s="15" customFormat="1" ht="22.5" customHeight="1" x14ac:dyDescent="0.25">
      <c r="A9" s="18" t="s">
        <v>25</v>
      </c>
      <c r="B9" s="39" t="s">
        <v>143</v>
      </c>
      <c r="C9" s="99">
        <v>6783</v>
      </c>
      <c r="D9" s="165">
        <v>725747</v>
      </c>
      <c r="E9" s="116">
        <v>0.14410000000000001</v>
      </c>
      <c r="F9" s="114">
        <v>0.1</v>
      </c>
      <c r="G9" s="117">
        <f>ROUND(D9*F9*E9,0)</f>
        <v>10458</v>
      </c>
      <c r="H9" s="167">
        <v>5049</v>
      </c>
      <c r="I9" s="168"/>
      <c r="J9" s="169">
        <v>1</v>
      </c>
      <c r="K9" s="170">
        <f>ROUND((H9+I9)*J9,0)</f>
        <v>5049</v>
      </c>
      <c r="L9" s="167">
        <v>37109</v>
      </c>
      <c r="M9" s="169">
        <v>0.06</v>
      </c>
      <c r="N9" s="169">
        <v>0.5</v>
      </c>
      <c r="O9" s="170">
        <f>ROUND(L9*M9*N9,0)</f>
        <v>1113</v>
      </c>
      <c r="P9" s="167">
        <v>7042</v>
      </c>
      <c r="Q9" s="171"/>
      <c r="R9" s="169">
        <v>1</v>
      </c>
      <c r="S9" s="119">
        <f>ROUND((P9+Q9)*R9,0)</f>
        <v>7042</v>
      </c>
      <c r="T9" s="117">
        <f>G9+K9+O9+S9</f>
        <v>23662</v>
      </c>
      <c r="U9" s="120">
        <f>ROUND((T9/C9)/($T$13/$C$13),5)</f>
        <v>1.6741699999999999</v>
      </c>
      <c r="V9" s="19"/>
      <c r="W9" s="20"/>
    </row>
    <row r="10" spans="1:23" s="15" customFormat="1" ht="22.5" customHeight="1" x14ac:dyDescent="0.25">
      <c r="A10" s="18" t="s">
        <v>22</v>
      </c>
      <c r="B10" s="47" t="s">
        <v>144</v>
      </c>
      <c r="C10" s="99">
        <v>3533</v>
      </c>
      <c r="D10" s="165">
        <v>103130</v>
      </c>
      <c r="E10" s="116">
        <v>0.1767</v>
      </c>
      <c r="F10" s="114">
        <v>0.02</v>
      </c>
      <c r="G10" s="117">
        <f t="shared" ref="G10:G12" si="0">ROUND(D10*F10*E10,2)</f>
        <v>364.46</v>
      </c>
      <c r="H10" s="167">
        <v>358</v>
      </c>
      <c r="I10" s="168"/>
      <c r="J10" s="169">
        <v>1</v>
      </c>
      <c r="K10" s="170">
        <f t="shared" ref="K10:K12" si="1">ROUND((H10+I10)*J10,0)</f>
        <v>358</v>
      </c>
      <c r="L10" s="167">
        <v>5113.8999999999996</v>
      </c>
      <c r="M10" s="169">
        <v>0.06</v>
      </c>
      <c r="N10" s="169">
        <v>0.7</v>
      </c>
      <c r="O10" s="170">
        <f t="shared" ref="O10:O12" si="2">ROUND(L10*M10*N10,0)</f>
        <v>215</v>
      </c>
      <c r="P10" s="167">
        <v>3073</v>
      </c>
      <c r="Q10" s="171"/>
      <c r="R10" s="169">
        <v>1</v>
      </c>
      <c r="S10" s="117">
        <f t="shared" ref="S10:S12" si="3">ROUND((P10+Q10)*R10,0)</f>
        <v>3073</v>
      </c>
      <c r="T10" s="117">
        <f t="shared" ref="T10:T12" si="4">G10+K10+O10+S10</f>
        <v>4010.46</v>
      </c>
      <c r="U10" s="120">
        <f>ROUND((T10/C10)/($T$13/$C$13),5)</f>
        <v>0.54478000000000004</v>
      </c>
      <c r="V10" s="19"/>
      <c r="W10" s="20"/>
    </row>
    <row r="11" spans="1:23" s="15" customFormat="1" ht="22.5" customHeight="1" x14ac:dyDescent="0.25">
      <c r="A11" s="18" t="s">
        <v>24</v>
      </c>
      <c r="B11" s="47" t="s">
        <v>145</v>
      </c>
      <c r="C11" s="99">
        <v>2684</v>
      </c>
      <c r="D11" s="165">
        <v>64889</v>
      </c>
      <c r="E11" s="116">
        <v>0.1767</v>
      </c>
      <c r="F11" s="114">
        <v>0.02</v>
      </c>
      <c r="G11" s="117">
        <f t="shared" si="0"/>
        <v>229.32</v>
      </c>
      <c r="H11" s="167">
        <v>284</v>
      </c>
      <c r="I11" s="168"/>
      <c r="J11" s="169">
        <v>1</v>
      </c>
      <c r="K11" s="170">
        <f t="shared" si="1"/>
        <v>284</v>
      </c>
      <c r="L11" s="167">
        <v>2661.8</v>
      </c>
      <c r="M11" s="169">
        <v>0.06</v>
      </c>
      <c r="N11" s="169">
        <v>0.7</v>
      </c>
      <c r="O11" s="170">
        <f t="shared" si="2"/>
        <v>112</v>
      </c>
      <c r="P11" s="167">
        <v>1927</v>
      </c>
      <c r="Q11" s="171"/>
      <c r="R11" s="169">
        <v>1</v>
      </c>
      <c r="S11" s="117">
        <f t="shared" si="3"/>
        <v>1927</v>
      </c>
      <c r="T11" s="117">
        <f t="shared" si="4"/>
        <v>2552.3199999999997</v>
      </c>
      <c r="U11" s="120">
        <f>ROUND((T11/C11)/($T$13/$C$13),5)</f>
        <v>0.45638000000000001</v>
      </c>
      <c r="V11" s="19"/>
      <c r="W11" s="20"/>
    </row>
    <row r="12" spans="1:23" s="15" customFormat="1" ht="22.5" customHeight="1" x14ac:dyDescent="0.25">
      <c r="A12" s="18" t="s">
        <v>23</v>
      </c>
      <c r="B12" s="47" t="s">
        <v>146</v>
      </c>
      <c r="C12" s="99">
        <v>2435</v>
      </c>
      <c r="D12" s="165">
        <v>41234</v>
      </c>
      <c r="E12" s="116">
        <v>0.1767</v>
      </c>
      <c r="F12" s="114">
        <v>0.02</v>
      </c>
      <c r="G12" s="117">
        <f t="shared" si="0"/>
        <v>145.72</v>
      </c>
      <c r="H12" s="167">
        <v>210</v>
      </c>
      <c r="I12" s="168"/>
      <c r="J12" s="169">
        <v>1</v>
      </c>
      <c r="K12" s="170">
        <f t="shared" si="1"/>
        <v>210</v>
      </c>
      <c r="L12" s="167">
        <v>1038.3</v>
      </c>
      <c r="M12" s="169">
        <v>0.06</v>
      </c>
      <c r="N12" s="169">
        <v>0.7</v>
      </c>
      <c r="O12" s="170">
        <f t="shared" si="2"/>
        <v>44</v>
      </c>
      <c r="P12" s="167">
        <v>1537</v>
      </c>
      <c r="Q12" s="171"/>
      <c r="R12" s="169">
        <v>1</v>
      </c>
      <c r="S12" s="117">
        <f t="shared" si="3"/>
        <v>1537</v>
      </c>
      <c r="T12" s="117">
        <f t="shared" si="4"/>
        <v>1936.72</v>
      </c>
      <c r="U12" s="120">
        <f>ROUND((T12/C12)/($T$13/$C$13),5)</f>
        <v>0.38170999999999999</v>
      </c>
      <c r="V12" s="19"/>
      <c r="W12" s="20"/>
    </row>
    <row r="13" spans="1:23" s="79" customFormat="1" ht="22.5" customHeight="1" x14ac:dyDescent="0.25">
      <c r="A13" s="187" t="s">
        <v>0</v>
      </c>
      <c r="B13" s="187"/>
      <c r="C13" s="110">
        <f>SUM(C9:C12)</f>
        <v>15435</v>
      </c>
      <c r="D13" s="166">
        <f>SUM(D9:D12)</f>
        <v>935000</v>
      </c>
      <c r="E13" s="164" t="s">
        <v>5</v>
      </c>
      <c r="F13" s="115" t="s">
        <v>5</v>
      </c>
      <c r="G13" s="118">
        <f>SUM(G9:G12)</f>
        <v>11197.499999999998</v>
      </c>
      <c r="H13" s="172">
        <f>SUM(H9:H12)</f>
        <v>5901</v>
      </c>
      <c r="I13" s="166">
        <f>SUM(I9:I12)</f>
        <v>0</v>
      </c>
      <c r="J13" s="173" t="s">
        <v>5</v>
      </c>
      <c r="K13" s="172">
        <f>SUM(K9:K12)</f>
        <v>5901</v>
      </c>
      <c r="L13" s="172">
        <f>SUM(L9:L12)</f>
        <v>45923.000000000007</v>
      </c>
      <c r="M13" s="173" t="s">
        <v>5</v>
      </c>
      <c r="N13" s="173" t="s">
        <v>5</v>
      </c>
      <c r="O13" s="172">
        <f>SUM(O9:O12)</f>
        <v>1484</v>
      </c>
      <c r="P13" s="172">
        <f>SUM(P9:P12)</f>
        <v>13579</v>
      </c>
      <c r="Q13" s="174">
        <f>SUM(Q9:Q12)</f>
        <v>0</v>
      </c>
      <c r="R13" s="173" t="s">
        <v>5</v>
      </c>
      <c r="S13" s="118">
        <f>SUM(S9:S12)</f>
        <v>13579</v>
      </c>
      <c r="T13" s="118">
        <f>SUM(T9:T12)</f>
        <v>32161.5</v>
      </c>
      <c r="U13" s="121">
        <f t="shared" ref="U13" si="5">(T13/C13)/($T$13/$C$13)</f>
        <v>1</v>
      </c>
    </row>
    <row r="14" spans="1:23" s="15" customFormat="1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3" s="15" customFormat="1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3" s="15" customFormat="1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s="15" customFormat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149"/>
      <c r="M17" s="21" t="s">
        <v>152</v>
      </c>
      <c r="N17" s="21">
        <v>2027</v>
      </c>
      <c r="O17" s="21"/>
      <c r="P17" s="21"/>
      <c r="Q17" s="21"/>
      <c r="R17" s="21"/>
      <c r="S17" s="21"/>
    </row>
    <row r="18" spans="1:19" s="15" customFormat="1" ht="15.75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150">
        <v>31134</v>
      </c>
      <c r="M18" s="21"/>
      <c r="N18" s="21">
        <v>37109</v>
      </c>
      <c r="O18" s="21"/>
      <c r="P18" s="21"/>
      <c r="Q18" s="21"/>
      <c r="R18" s="21"/>
      <c r="S18" s="21"/>
    </row>
    <row r="19" spans="1:19" s="15" customFormat="1" ht="15.75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151">
        <v>829</v>
      </c>
      <c r="M19" s="21">
        <f>ROUND(L19/L22*100,2)</f>
        <v>11.78</v>
      </c>
      <c r="N19" s="21">
        <f>N22*M19/100</f>
        <v>1038.2891999999999</v>
      </c>
      <c r="O19" s="21"/>
      <c r="P19" s="21"/>
      <c r="Q19" s="21"/>
      <c r="R19" s="21"/>
      <c r="S19" s="21"/>
    </row>
    <row r="20" spans="1:19" s="15" customFormat="1" ht="15.75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151">
        <v>2125</v>
      </c>
      <c r="M20" s="21">
        <f>ROUND(L20/L22*100,2)</f>
        <v>30.2</v>
      </c>
      <c r="N20" s="21">
        <f>N22*M20/100</f>
        <v>2661.828</v>
      </c>
      <c r="O20" s="21"/>
      <c r="P20" s="21"/>
      <c r="Q20" s="21"/>
      <c r="R20" s="21"/>
      <c r="S20" s="21"/>
    </row>
    <row r="21" spans="1:19" s="15" customFormat="1" ht="15.75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151">
        <v>4082</v>
      </c>
      <c r="M21" s="21">
        <f>ROUND(L21/L22*100,2)</f>
        <v>58.02</v>
      </c>
      <c r="N21" s="21">
        <f>N22*M21/100</f>
        <v>5113.8828000000003</v>
      </c>
      <c r="O21" s="21"/>
      <c r="P21" s="21"/>
      <c r="Q21" s="21"/>
      <c r="R21" s="21"/>
      <c r="S21" s="21"/>
    </row>
    <row r="22" spans="1:19" s="15" customFormat="1" ht="25.5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 t="s">
        <v>153</v>
      </c>
      <c r="L22" s="152">
        <f>SUM(L19:L21)</f>
        <v>7036</v>
      </c>
      <c r="M22" s="21">
        <v>100</v>
      </c>
      <c r="N22" s="21">
        <v>8814</v>
      </c>
      <c r="O22" s="21"/>
      <c r="P22" s="21"/>
      <c r="Q22" s="21"/>
      <c r="R22" s="21"/>
      <c r="S22" s="21"/>
    </row>
    <row r="23" spans="1:19" s="15" customForma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s="15" customFormat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15" customFormat="1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s="15" customForma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s="15" customFormat="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s="15" customForma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s="15" customFormat="1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s="15" customForma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s="15" customForma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s="15" customForma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="15" customFormat="1" x14ac:dyDescent="0.2"/>
    <row r="34" s="15" customFormat="1" x14ac:dyDescent="0.2"/>
    <row r="35" s="15" customFormat="1" x14ac:dyDescent="0.2"/>
    <row r="36" s="15" customFormat="1" x14ac:dyDescent="0.2"/>
    <row r="37" s="15" customFormat="1" x14ac:dyDescent="0.2"/>
    <row r="38" s="15" customFormat="1" x14ac:dyDescent="0.2"/>
    <row r="39" s="15" customFormat="1" x14ac:dyDescent="0.2"/>
    <row r="40" s="15" customFormat="1" x14ac:dyDescent="0.2"/>
    <row r="41" s="15" customFormat="1" x14ac:dyDescent="0.2"/>
    <row r="42" s="1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3:B13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S60"/>
  <sheetViews>
    <sheetView tabSelected="1" zoomScale="87" zoomScaleNormal="87" zoomScaleSheetLayoutView="70" workbookViewId="0">
      <pane xSplit="3" topLeftCell="AJ1" activePane="topRight" state="frozenSplit"/>
      <selection activeCell="A4" sqref="A4"/>
      <selection pane="topRight" activeCell="AK10" sqref="AK10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" style="1" customWidth="1"/>
    <col min="6" max="6" width="13.6640625" style="1" hidden="1" customWidth="1"/>
    <col min="7" max="7" width="15.1640625" style="1" hidden="1" customWidth="1"/>
    <col min="8" max="8" width="0.33203125" style="1" hidden="1" customWidth="1"/>
    <col min="9" max="9" width="24.1640625" style="1" hidden="1" customWidth="1"/>
    <col min="10" max="10" width="16.83203125" style="1" hidden="1" customWidth="1"/>
    <col min="11" max="11" width="0.1640625" style="1" hidden="1" customWidth="1"/>
    <col min="12" max="12" width="18.6640625" style="1" hidden="1" customWidth="1"/>
    <col min="13" max="13" width="16.83203125" style="1" customWidth="1"/>
    <col min="14" max="14" width="47.5" style="1" customWidth="1"/>
    <col min="15" max="16" width="15.5" style="1" customWidth="1"/>
    <col min="17" max="17" width="12" style="1" customWidth="1"/>
    <col min="18" max="18" width="13.1640625" style="1" customWidth="1"/>
    <col min="19" max="20" width="16.83203125" style="1" customWidth="1"/>
    <col min="21" max="21" width="15.83203125" style="1" customWidth="1"/>
    <col min="22" max="22" width="15.5" style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255" width="8.83203125" style="1"/>
    <col min="256" max="256" width="5.1640625" style="1" customWidth="1"/>
    <col min="257" max="257" width="29.33203125" style="1" customWidth="1"/>
    <col min="258" max="258" width="20.5" style="1" customWidth="1"/>
    <col min="259" max="259" width="16.83203125" style="1" customWidth="1"/>
    <col min="260" max="260" width="17.83203125" style="1" customWidth="1"/>
    <col min="261" max="261" width="14.83203125" style="1" customWidth="1"/>
    <col min="262" max="262" width="16.1640625" style="1" customWidth="1"/>
    <col min="263" max="263" width="0.1640625" style="1" customWidth="1"/>
    <col min="264" max="264" width="16.5" style="1" customWidth="1"/>
    <col min="265" max="265" width="18.83203125" style="1" customWidth="1"/>
    <col min="266" max="267" width="0" style="1" hidden="1" customWidth="1"/>
    <col min="268" max="268" width="13.83203125" style="1" customWidth="1"/>
    <col min="269" max="269" width="13.1640625" style="1" customWidth="1"/>
    <col min="270" max="270" width="0" style="1" hidden="1" customWidth="1"/>
    <col min="271" max="271" width="18.1640625" style="1" customWidth="1"/>
    <col min="272" max="272" width="16.5" style="1" customWidth="1"/>
    <col min="273" max="273" width="45.83203125" style="1" customWidth="1"/>
    <col min="274" max="274" width="44.1640625" style="1" customWidth="1"/>
    <col min="275" max="275" width="17" style="1" customWidth="1"/>
    <col min="276" max="276" width="20.1640625" style="1" customWidth="1"/>
    <col min="277" max="277" width="15.5" style="1" customWidth="1"/>
    <col min="278" max="278" width="19.83203125" style="1" customWidth="1"/>
    <col min="279" max="279" width="15.83203125" style="1" customWidth="1"/>
    <col min="280" max="282" width="19.33203125" style="1" customWidth="1"/>
    <col min="283" max="283" width="22.1640625" style="1" customWidth="1"/>
    <col min="284" max="284" width="19.1640625" style="1" customWidth="1"/>
    <col min="285" max="285" width="25.1640625" style="1" customWidth="1"/>
    <col min="286" max="286" width="12.33203125" style="1" customWidth="1"/>
    <col min="287" max="511" width="8.83203125" style="1"/>
    <col min="512" max="512" width="5.1640625" style="1" customWidth="1"/>
    <col min="513" max="513" width="29.33203125" style="1" customWidth="1"/>
    <col min="514" max="514" width="20.5" style="1" customWidth="1"/>
    <col min="515" max="515" width="16.83203125" style="1" customWidth="1"/>
    <col min="516" max="516" width="17.83203125" style="1" customWidth="1"/>
    <col min="517" max="517" width="14.83203125" style="1" customWidth="1"/>
    <col min="518" max="518" width="16.1640625" style="1" customWidth="1"/>
    <col min="519" max="519" width="0.1640625" style="1" customWidth="1"/>
    <col min="520" max="520" width="16.5" style="1" customWidth="1"/>
    <col min="521" max="521" width="18.83203125" style="1" customWidth="1"/>
    <col min="522" max="523" width="0" style="1" hidden="1" customWidth="1"/>
    <col min="524" max="524" width="13.83203125" style="1" customWidth="1"/>
    <col min="525" max="525" width="13.1640625" style="1" customWidth="1"/>
    <col min="526" max="526" width="0" style="1" hidden="1" customWidth="1"/>
    <col min="527" max="527" width="18.1640625" style="1" customWidth="1"/>
    <col min="528" max="528" width="16.5" style="1" customWidth="1"/>
    <col min="529" max="529" width="45.83203125" style="1" customWidth="1"/>
    <col min="530" max="530" width="44.1640625" style="1" customWidth="1"/>
    <col min="531" max="531" width="17" style="1" customWidth="1"/>
    <col min="532" max="532" width="20.1640625" style="1" customWidth="1"/>
    <col min="533" max="533" width="15.5" style="1" customWidth="1"/>
    <col min="534" max="534" width="19.83203125" style="1" customWidth="1"/>
    <col min="535" max="535" width="15.83203125" style="1" customWidth="1"/>
    <col min="536" max="538" width="19.33203125" style="1" customWidth="1"/>
    <col min="539" max="539" width="22.1640625" style="1" customWidth="1"/>
    <col min="540" max="540" width="19.1640625" style="1" customWidth="1"/>
    <col min="541" max="541" width="25.1640625" style="1" customWidth="1"/>
    <col min="542" max="542" width="12.33203125" style="1" customWidth="1"/>
    <col min="543" max="767" width="8.83203125" style="1"/>
    <col min="768" max="768" width="5.1640625" style="1" customWidth="1"/>
    <col min="769" max="769" width="29.33203125" style="1" customWidth="1"/>
    <col min="770" max="770" width="20.5" style="1" customWidth="1"/>
    <col min="771" max="771" width="16.83203125" style="1" customWidth="1"/>
    <col min="772" max="772" width="17.83203125" style="1" customWidth="1"/>
    <col min="773" max="773" width="14.83203125" style="1" customWidth="1"/>
    <col min="774" max="774" width="16.1640625" style="1" customWidth="1"/>
    <col min="775" max="775" width="0.1640625" style="1" customWidth="1"/>
    <col min="776" max="776" width="16.5" style="1" customWidth="1"/>
    <col min="777" max="777" width="18.83203125" style="1" customWidth="1"/>
    <col min="778" max="779" width="0" style="1" hidden="1" customWidth="1"/>
    <col min="780" max="780" width="13.83203125" style="1" customWidth="1"/>
    <col min="781" max="781" width="13.1640625" style="1" customWidth="1"/>
    <col min="782" max="782" width="0" style="1" hidden="1" customWidth="1"/>
    <col min="783" max="783" width="18.1640625" style="1" customWidth="1"/>
    <col min="784" max="784" width="16.5" style="1" customWidth="1"/>
    <col min="785" max="785" width="45.83203125" style="1" customWidth="1"/>
    <col min="786" max="786" width="44.1640625" style="1" customWidth="1"/>
    <col min="787" max="787" width="17" style="1" customWidth="1"/>
    <col min="788" max="788" width="20.1640625" style="1" customWidth="1"/>
    <col min="789" max="789" width="15.5" style="1" customWidth="1"/>
    <col min="790" max="790" width="19.83203125" style="1" customWidth="1"/>
    <col min="791" max="791" width="15.83203125" style="1" customWidth="1"/>
    <col min="792" max="794" width="19.33203125" style="1" customWidth="1"/>
    <col min="795" max="795" width="22.1640625" style="1" customWidth="1"/>
    <col min="796" max="796" width="19.1640625" style="1" customWidth="1"/>
    <col min="797" max="797" width="25.1640625" style="1" customWidth="1"/>
    <col min="798" max="798" width="12.33203125" style="1" customWidth="1"/>
    <col min="799" max="1023" width="8.83203125" style="1"/>
    <col min="1024" max="1024" width="5.1640625" style="1" customWidth="1"/>
    <col min="1025" max="1025" width="29.33203125" style="1" customWidth="1"/>
    <col min="1026" max="1026" width="20.5" style="1" customWidth="1"/>
    <col min="1027" max="1027" width="16.83203125" style="1" customWidth="1"/>
    <col min="1028" max="1028" width="17.83203125" style="1" customWidth="1"/>
    <col min="1029" max="1029" width="14.83203125" style="1" customWidth="1"/>
    <col min="1030" max="1030" width="16.1640625" style="1" customWidth="1"/>
    <col min="1031" max="1031" width="0.1640625" style="1" customWidth="1"/>
    <col min="1032" max="1032" width="16.5" style="1" customWidth="1"/>
    <col min="1033" max="1033" width="18.83203125" style="1" customWidth="1"/>
    <col min="1034" max="1035" width="0" style="1" hidden="1" customWidth="1"/>
    <col min="1036" max="1036" width="13.83203125" style="1" customWidth="1"/>
    <col min="1037" max="1037" width="13.1640625" style="1" customWidth="1"/>
    <col min="1038" max="1038" width="0" style="1" hidden="1" customWidth="1"/>
    <col min="1039" max="1039" width="18.1640625" style="1" customWidth="1"/>
    <col min="1040" max="1040" width="16.5" style="1" customWidth="1"/>
    <col min="1041" max="1041" width="45.83203125" style="1" customWidth="1"/>
    <col min="1042" max="1042" width="44.1640625" style="1" customWidth="1"/>
    <col min="1043" max="1043" width="17" style="1" customWidth="1"/>
    <col min="1044" max="1044" width="20.1640625" style="1" customWidth="1"/>
    <col min="1045" max="1045" width="15.5" style="1" customWidth="1"/>
    <col min="1046" max="1046" width="19.83203125" style="1" customWidth="1"/>
    <col min="1047" max="1047" width="15.83203125" style="1" customWidth="1"/>
    <col min="1048" max="1050" width="19.33203125" style="1" customWidth="1"/>
    <col min="1051" max="1051" width="22.1640625" style="1" customWidth="1"/>
    <col min="1052" max="1052" width="19.1640625" style="1" customWidth="1"/>
    <col min="1053" max="1053" width="25.1640625" style="1" customWidth="1"/>
    <col min="1054" max="1054" width="12.33203125" style="1" customWidth="1"/>
    <col min="1055" max="1279" width="8.83203125" style="1"/>
    <col min="1280" max="1280" width="5.1640625" style="1" customWidth="1"/>
    <col min="1281" max="1281" width="29.33203125" style="1" customWidth="1"/>
    <col min="1282" max="1282" width="20.5" style="1" customWidth="1"/>
    <col min="1283" max="1283" width="16.83203125" style="1" customWidth="1"/>
    <col min="1284" max="1284" width="17.83203125" style="1" customWidth="1"/>
    <col min="1285" max="1285" width="14.83203125" style="1" customWidth="1"/>
    <col min="1286" max="1286" width="16.1640625" style="1" customWidth="1"/>
    <col min="1287" max="1287" width="0.1640625" style="1" customWidth="1"/>
    <col min="1288" max="1288" width="16.5" style="1" customWidth="1"/>
    <col min="1289" max="1289" width="18.83203125" style="1" customWidth="1"/>
    <col min="1290" max="1291" width="0" style="1" hidden="1" customWidth="1"/>
    <col min="1292" max="1292" width="13.83203125" style="1" customWidth="1"/>
    <col min="1293" max="1293" width="13.1640625" style="1" customWidth="1"/>
    <col min="1294" max="1294" width="0" style="1" hidden="1" customWidth="1"/>
    <col min="1295" max="1295" width="18.1640625" style="1" customWidth="1"/>
    <col min="1296" max="1296" width="16.5" style="1" customWidth="1"/>
    <col min="1297" max="1297" width="45.83203125" style="1" customWidth="1"/>
    <col min="1298" max="1298" width="44.1640625" style="1" customWidth="1"/>
    <col min="1299" max="1299" width="17" style="1" customWidth="1"/>
    <col min="1300" max="1300" width="20.1640625" style="1" customWidth="1"/>
    <col min="1301" max="1301" width="15.5" style="1" customWidth="1"/>
    <col min="1302" max="1302" width="19.83203125" style="1" customWidth="1"/>
    <col min="1303" max="1303" width="15.83203125" style="1" customWidth="1"/>
    <col min="1304" max="1306" width="19.33203125" style="1" customWidth="1"/>
    <col min="1307" max="1307" width="22.1640625" style="1" customWidth="1"/>
    <col min="1308" max="1308" width="19.1640625" style="1" customWidth="1"/>
    <col min="1309" max="1309" width="25.1640625" style="1" customWidth="1"/>
    <col min="1310" max="1310" width="12.33203125" style="1" customWidth="1"/>
    <col min="1311" max="1535" width="8.83203125" style="1"/>
    <col min="1536" max="1536" width="5.1640625" style="1" customWidth="1"/>
    <col min="1537" max="1537" width="29.33203125" style="1" customWidth="1"/>
    <col min="1538" max="1538" width="20.5" style="1" customWidth="1"/>
    <col min="1539" max="1539" width="16.83203125" style="1" customWidth="1"/>
    <col min="1540" max="1540" width="17.83203125" style="1" customWidth="1"/>
    <col min="1541" max="1541" width="14.83203125" style="1" customWidth="1"/>
    <col min="1542" max="1542" width="16.1640625" style="1" customWidth="1"/>
    <col min="1543" max="1543" width="0.1640625" style="1" customWidth="1"/>
    <col min="1544" max="1544" width="16.5" style="1" customWidth="1"/>
    <col min="1545" max="1545" width="18.83203125" style="1" customWidth="1"/>
    <col min="1546" max="1547" width="0" style="1" hidden="1" customWidth="1"/>
    <col min="1548" max="1548" width="13.83203125" style="1" customWidth="1"/>
    <col min="1549" max="1549" width="13.1640625" style="1" customWidth="1"/>
    <col min="1550" max="1550" width="0" style="1" hidden="1" customWidth="1"/>
    <col min="1551" max="1551" width="18.1640625" style="1" customWidth="1"/>
    <col min="1552" max="1552" width="16.5" style="1" customWidth="1"/>
    <col min="1553" max="1553" width="45.83203125" style="1" customWidth="1"/>
    <col min="1554" max="1554" width="44.1640625" style="1" customWidth="1"/>
    <col min="1555" max="1555" width="17" style="1" customWidth="1"/>
    <col min="1556" max="1556" width="20.1640625" style="1" customWidth="1"/>
    <col min="1557" max="1557" width="15.5" style="1" customWidth="1"/>
    <col min="1558" max="1558" width="19.83203125" style="1" customWidth="1"/>
    <col min="1559" max="1559" width="15.83203125" style="1" customWidth="1"/>
    <col min="1560" max="1562" width="19.33203125" style="1" customWidth="1"/>
    <col min="1563" max="1563" width="22.1640625" style="1" customWidth="1"/>
    <col min="1564" max="1564" width="19.1640625" style="1" customWidth="1"/>
    <col min="1565" max="1565" width="25.1640625" style="1" customWidth="1"/>
    <col min="1566" max="1566" width="12.33203125" style="1" customWidth="1"/>
    <col min="1567" max="1791" width="8.83203125" style="1"/>
    <col min="1792" max="1792" width="5.1640625" style="1" customWidth="1"/>
    <col min="1793" max="1793" width="29.33203125" style="1" customWidth="1"/>
    <col min="1794" max="1794" width="20.5" style="1" customWidth="1"/>
    <col min="1795" max="1795" width="16.83203125" style="1" customWidth="1"/>
    <col min="1796" max="1796" width="17.83203125" style="1" customWidth="1"/>
    <col min="1797" max="1797" width="14.83203125" style="1" customWidth="1"/>
    <col min="1798" max="1798" width="16.1640625" style="1" customWidth="1"/>
    <col min="1799" max="1799" width="0.1640625" style="1" customWidth="1"/>
    <col min="1800" max="1800" width="16.5" style="1" customWidth="1"/>
    <col min="1801" max="1801" width="18.83203125" style="1" customWidth="1"/>
    <col min="1802" max="1803" width="0" style="1" hidden="1" customWidth="1"/>
    <col min="1804" max="1804" width="13.83203125" style="1" customWidth="1"/>
    <col min="1805" max="1805" width="13.1640625" style="1" customWidth="1"/>
    <col min="1806" max="1806" width="0" style="1" hidden="1" customWidth="1"/>
    <col min="1807" max="1807" width="18.1640625" style="1" customWidth="1"/>
    <col min="1808" max="1808" width="16.5" style="1" customWidth="1"/>
    <col min="1809" max="1809" width="45.83203125" style="1" customWidth="1"/>
    <col min="1810" max="1810" width="44.1640625" style="1" customWidth="1"/>
    <col min="1811" max="1811" width="17" style="1" customWidth="1"/>
    <col min="1812" max="1812" width="20.1640625" style="1" customWidth="1"/>
    <col min="1813" max="1813" width="15.5" style="1" customWidth="1"/>
    <col min="1814" max="1814" width="19.83203125" style="1" customWidth="1"/>
    <col min="1815" max="1815" width="15.83203125" style="1" customWidth="1"/>
    <col min="1816" max="1818" width="19.33203125" style="1" customWidth="1"/>
    <col min="1819" max="1819" width="22.1640625" style="1" customWidth="1"/>
    <col min="1820" max="1820" width="19.1640625" style="1" customWidth="1"/>
    <col min="1821" max="1821" width="25.1640625" style="1" customWidth="1"/>
    <col min="1822" max="1822" width="12.33203125" style="1" customWidth="1"/>
    <col min="1823" max="2047" width="8.83203125" style="1"/>
    <col min="2048" max="2048" width="5.1640625" style="1" customWidth="1"/>
    <col min="2049" max="2049" width="29.33203125" style="1" customWidth="1"/>
    <col min="2050" max="2050" width="20.5" style="1" customWidth="1"/>
    <col min="2051" max="2051" width="16.83203125" style="1" customWidth="1"/>
    <col min="2052" max="2052" width="17.83203125" style="1" customWidth="1"/>
    <col min="2053" max="2053" width="14.83203125" style="1" customWidth="1"/>
    <col min="2054" max="2054" width="16.1640625" style="1" customWidth="1"/>
    <col min="2055" max="2055" width="0.1640625" style="1" customWidth="1"/>
    <col min="2056" max="2056" width="16.5" style="1" customWidth="1"/>
    <col min="2057" max="2057" width="18.83203125" style="1" customWidth="1"/>
    <col min="2058" max="2059" width="0" style="1" hidden="1" customWidth="1"/>
    <col min="2060" max="2060" width="13.83203125" style="1" customWidth="1"/>
    <col min="2061" max="2061" width="13.1640625" style="1" customWidth="1"/>
    <col min="2062" max="2062" width="0" style="1" hidden="1" customWidth="1"/>
    <col min="2063" max="2063" width="18.1640625" style="1" customWidth="1"/>
    <col min="2064" max="2064" width="16.5" style="1" customWidth="1"/>
    <col min="2065" max="2065" width="45.83203125" style="1" customWidth="1"/>
    <col min="2066" max="2066" width="44.1640625" style="1" customWidth="1"/>
    <col min="2067" max="2067" width="17" style="1" customWidth="1"/>
    <col min="2068" max="2068" width="20.1640625" style="1" customWidth="1"/>
    <col min="2069" max="2069" width="15.5" style="1" customWidth="1"/>
    <col min="2070" max="2070" width="19.83203125" style="1" customWidth="1"/>
    <col min="2071" max="2071" width="15.83203125" style="1" customWidth="1"/>
    <col min="2072" max="2074" width="19.33203125" style="1" customWidth="1"/>
    <col min="2075" max="2075" width="22.1640625" style="1" customWidth="1"/>
    <col min="2076" max="2076" width="19.1640625" style="1" customWidth="1"/>
    <col min="2077" max="2077" width="25.1640625" style="1" customWidth="1"/>
    <col min="2078" max="2078" width="12.33203125" style="1" customWidth="1"/>
    <col min="2079" max="2303" width="8.83203125" style="1"/>
    <col min="2304" max="2304" width="5.1640625" style="1" customWidth="1"/>
    <col min="2305" max="2305" width="29.33203125" style="1" customWidth="1"/>
    <col min="2306" max="2306" width="20.5" style="1" customWidth="1"/>
    <col min="2307" max="2307" width="16.83203125" style="1" customWidth="1"/>
    <col min="2308" max="2308" width="17.83203125" style="1" customWidth="1"/>
    <col min="2309" max="2309" width="14.83203125" style="1" customWidth="1"/>
    <col min="2310" max="2310" width="16.1640625" style="1" customWidth="1"/>
    <col min="2311" max="2311" width="0.1640625" style="1" customWidth="1"/>
    <col min="2312" max="2312" width="16.5" style="1" customWidth="1"/>
    <col min="2313" max="2313" width="18.83203125" style="1" customWidth="1"/>
    <col min="2314" max="2315" width="0" style="1" hidden="1" customWidth="1"/>
    <col min="2316" max="2316" width="13.83203125" style="1" customWidth="1"/>
    <col min="2317" max="2317" width="13.1640625" style="1" customWidth="1"/>
    <col min="2318" max="2318" width="0" style="1" hidden="1" customWidth="1"/>
    <col min="2319" max="2319" width="18.1640625" style="1" customWidth="1"/>
    <col min="2320" max="2320" width="16.5" style="1" customWidth="1"/>
    <col min="2321" max="2321" width="45.83203125" style="1" customWidth="1"/>
    <col min="2322" max="2322" width="44.1640625" style="1" customWidth="1"/>
    <col min="2323" max="2323" width="17" style="1" customWidth="1"/>
    <col min="2324" max="2324" width="20.1640625" style="1" customWidth="1"/>
    <col min="2325" max="2325" width="15.5" style="1" customWidth="1"/>
    <col min="2326" max="2326" width="19.83203125" style="1" customWidth="1"/>
    <col min="2327" max="2327" width="15.83203125" style="1" customWidth="1"/>
    <col min="2328" max="2330" width="19.33203125" style="1" customWidth="1"/>
    <col min="2331" max="2331" width="22.1640625" style="1" customWidth="1"/>
    <col min="2332" max="2332" width="19.1640625" style="1" customWidth="1"/>
    <col min="2333" max="2333" width="25.1640625" style="1" customWidth="1"/>
    <col min="2334" max="2334" width="12.33203125" style="1" customWidth="1"/>
    <col min="2335" max="2559" width="8.83203125" style="1"/>
    <col min="2560" max="2560" width="5.1640625" style="1" customWidth="1"/>
    <col min="2561" max="2561" width="29.33203125" style="1" customWidth="1"/>
    <col min="2562" max="2562" width="20.5" style="1" customWidth="1"/>
    <col min="2563" max="2563" width="16.83203125" style="1" customWidth="1"/>
    <col min="2564" max="2564" width="17.83203125" style="1" customWidth="1"/>
    <col min="2565" max="2565" width="14.83203125" style="1" customWidth="1"/>
    <col min="2566" max="2566" width="16.1640625" style="1" customWidth="1"/>
    <col min="2567" max="2567" width="0.1640625" style="1" customWidth="1"/>
    <col min="2568" max="2568" width="16.5" style="1" customWidth="1"/>
    <col min="2569" max="2569" width="18.83203125" style="1" customWidth="1"/>
    <col min="2570" max="2571" width="0" style="1" hidden="1" customWidth="1"/>
    <col min="2572" max="2572" width="13.83203125" style="1" customWidth="1"/>
    <col min="2573" max="2573" width="13.1640625" style="1" customWidth="1"/>
    <col min="2574" max="2574" width="0" style="1" hidden="1" customWidth="1"/>
    <col min="2575" max="2575" width="18.1640625" style="1" customWidth="1"/>
    <col min="2576" max="2576" width="16.5" style="1" customWidth="1"/>
    <col min="2577" max="2577" width="45.83203125" style="1" customWidth="1"/>
    <col min="2578" max="2578" width="44.1640625" style="1" customWidth="1"/>
    <col min="2579" max="2579" width="17" style="1" customWidth="1"/>
    <col min="2580" max="2580" width="20.1640625" style="1" customWidth="1"/>
    <col min="2581" max="2581" width="15.5" style="1" customWidth="1"/>
    <col min="2582" max="2582" width="19.83203125" style="1" customWidth="1"/>
    <col min="2583" max="2583" width="15.83203125" style="1" customWidth="1"/>
    <col min="2584" max="2586" width="19.33203125" style="1" customWidth="1"/>
    <col min="2587" max="2587" width="22.1640625" style="1" customWidth="1"/>
    <col min="2588" max="2588" width="19.1640625" style="1" customWidth="1"/>
    <col min="2589" max="2589" width="25.1640625" style="1" customWidth="1"/>
    <col min="2590" max="2590" width="12.33203125" style="1" customWidth="1"/>
    <col min="2591" max="2815" width="8.83203125" style="1"/>
    <col min="2816" max="2816" width="5.1640625" style="1" customWidth="1"/>
    <col min="2817" max="2817" width="29.33203125" style="1" customWidth="1"/>
    <col min="2818" max="2818" width="20.5" style="1" customWidth="1"/>
    <col min="2819" max="2819" width="16.83203125" style="1" customWidth="1"/>
    <col min="2820" max="2820" width="17.83203125" style="1" customWidth="1"/>
    <col min="2821" max="2821" width="14.83203125" style="1" customWidth="1"/>
    <col min="2822" max="2822" width="16.1640625" style="1" customWidth="1"/>
    <col min="2823" max="2823" width="0.1640625" style="1" customWidth="1"/>
    <col min="2824" max="2824" width="16.5" style="1" customWidth="1"/>
    <col min="2825" max="2825" width="18.83203125" style="1" customWidth="1"/>
    <col min="2826" max="2827" width="0" style="1" hidden="1" customWidth="1"/>
    <col min="2828" max="2828" width="13.83203125" style="1" customWidth="1"/>
    <col min="2829" max="2829" width="13.1640625" style="1" customWidth="1"/>
    <col min="2830" max="2830" width="0" style="1" hidden="1" customWidth="1"/>
    <col min="2831" max="2831" width="18.1640625" style="1" customWidth="1"/>
    <col min="2832" max="2832" width="16.5" style="1" customWidth="1"/>
    <col min="2833" max="2833" width="45.83203125" style="1" customWidth="1"/>
    <col min="2834" max="2834" width="44.1640625" style="1" customWidth="1"/>
    <col min="2835" max="2835" width="17" style="1" customWidth="1"/>
    <col min="2836" max="2836" width="20.1640625" style="1" customWidth="1"/>
    <col min="2837" max="2837" width="15.5" style="1" customWidth="1"/>
    <col min="2838" max="2838" width="19.83203125" style="1" customWidth="1"/>
    <col min="2839" max="2839" width="15.83203125" style="1" customWidth="1"/>
    <col min="2840" max="2842" width="19.33203125" style="1" customWidth="1"/>
    <col min="2843" max="2843" width="22.1640625" style="1" customWidth="1"/>
    <col min="2844" max="2844" width="19.1640625" style="1" customWidth="1"/>
    <col min="2845" max="2845" width="25.1640625" style="1" customWidth="1"/>
    <col min="2846" max="2846" width="12.33203125" style="1" customWidth="1"/>
    <col min="2847" max="3071" width="8.83203125" style="1"/>
    <col min="3072" max="3072" width="5.1640625" style="1" customWidth="1"/>
    <col min="3073" max="3073" width="29.33203125" style="1" customWidth="1"/>
    <col min="3074" max="3074" width="20.5" style="1" customWidth="1"/>
    <col min="3075" max="3075" width="16.83203125" style="1" customWidth="1"/>
    <col min="3076" max="3076" width="17.83203125" style="1" customWidth="1"/>
    <col min="3077" max="3077" width="14.83203125" style="1" customWidth="1"/>
    <col min="3078" max="3078" width="16.1640625" style="1" customWidth="1"/>
    <col min="3079" max="3079" width="0.1640625" style="1" customWidth="1"/>
    <col min="3080" max="3080" width="16.5" style="1" customWidth="1"/>
    <col min="3081" max="3081" width="18.83203125" style="1" customWidth="1"/>
    <col min="3082" max="3083" width="0" style="1" hidden="1" customWidth="1"/>
    <col min="3084" max="3084" width="13.83203125" style="1" customWidth="1"/>
    <col min="3085" max="3085" width="13.1640625" style="1" customWidth="1"/>
    <col min="3086" max="3086" width="0" style="1" hidden="1" customWidth="1"/>
    <col min="3087" max="3087" width="18.1640625" style="1" customWidth="1"/>
    <col min="3088" max="3088" width="16.5" style="1" customWidth="1"/>
    <col min="3089" max="3089" width="45.83203125" style="1" customWidth="1"/>
    <col min="3090" max="3090" width="44.1640625" style="1" customWidth="1"/>
    <col min="3091" max="3091" width="17" style="1" customWidth="1"/>
    <col min="3092" max="3092" width="20.1640625" style="1" customWidth="1"/>
    <col min="3093" max="3093" width="15.5" style="1" customWidth="1"/>
    <col min="3094" max="3094" width="19.83203125" style="1" customWidth="1"/>
    <col min="3095" max="3095" width="15.83203125" style="1" customWidth="1"/>
    <col min="3096" max="3098" width="19.33203125" style="1" customWidth="1"/>
    <col min="3099" max="3099" width="22.1640625" style="1" customWidth="1"/>
    <col min="3100" max="3100" width="19.1640625" style="1" customWidth="1"/>
    <col min="3101" max="3101" width="25.1640625" style="1" customWidth="1"/>
    <col min="3102" max="3102" width="12.33203125" style="1" customWidth="1"/>
    <col min="3103" max="3327" width="8.83203125" style="1"/>
    <col min="3328" max="3328" width="5.1640625" style="1" customWidth="1"/>
    <col min="3329" max="3329" width="29.33203125" style="1" customWidth="1"/>
    <col min="3330" max="3330" width="20.5" style="1" customWidth="1"/>
    <col min="3331" max="3331" width="16.83203125" style="1" customWidth="1"/>
    <col min="3332" max="3332" width="17.83203125" style="1" customWidth="1"/>
    <col min="3333" max="3333" width="14.83203125" style="1" customWidth="1"/>
    <col min="3334" max="3334" width="16.1640625" style="1" customWidth="1"/>
    <col min="3335" max="3335" width="0.1640625" style="1" customWidth="1"/>
    <col min="3336" max="3336" width="16.5" style="1" customWidth="1"/>
    <col min="3337" max="3337" width="18.83203125" style="1" customWidth="1"/>
    <col min="3338" max="3339" width="0" style="1" hidden="1" customWidth="1"/>
    <col min="3340" max="3340" width="13.83203125" style="1" customWidth="1"/>
    <col min="3341" max="3341" width="13.1640625" style="1" customWidth="1"/>
    <col min="3342" max="3342" width="0" style="1" hidden="1" customWidth="1"/>
    <col min="3343" max="3343" width="18.1640625" style="1" customWidth="1"/>
    <col min="3344" max="3344" width="16.5" style="1" customWidth="1"/>
    <col min="3345" max="3345" width="45.83203125" style="1" customWidth="1"/>
    <col min="3346" max="3346" width="44.1640625" style="1" customWidth="1"/>
    <col min="3347" max="3347" width="17" style="1" customWidth="1"/>
    <col min="3348" max="3348" width="20.1640625" style="1" customWidth="1"/>
    <col min="3349" max="3349" width="15.5" style="1" customWidth="1"/>
    <col min="3350" max="3350" width="19.83203125" style="1" customWidth="1"/>
    <col min="3351" max="3351" width="15.83203125" style="1" customWidth="1"/>
    <col min="3352" max="3354" width="19.33203125" style="1" customWidth="1"/>
    <col min="3355" max="3355" width="22.1640625" style="1" customWidth="1"/>
    <col min="3356" max="3356" width="19.1640625" style="1" customWidth="1"/>
    <col min="3357" max="3357" width="25.1640625" style="1" customWidth="1"/>
    <col min="3358" max="3358" width="12.33203125" style="1" customWidth="1"/>
    <col min="3359" max="3583" width="8.83203125" style="1"/>
    <col min="3584" max="3584" width="5.1640625" style="1" customWidth="1"/>
    <col min="3585" max="3585" width="29.33203125" style="1" customWidth="1"/>
    <col min="3586" max="3586" width="20.5" style="1" customWidth="1"/>
    <col min="3587" max="3587" width="16.83203125" style="1" customWidth="1"/>
    <col min="3588" max="3588" width="17.83203125" style="1" customWidth="1"/>
    <col min="3589" max="3589" width="14.83203125" style="1" customWidth="1"/>
    <col min="3590" max="3590" width="16.1640625" style="1" customWidth="1"/>
    <col min="3591" max="3591" width="0.1640625" style="1" customWidth="1"/>
    <col min="3592" max="3592" width="16.5" style="1" customWidth="1"/>
    <col min="3593" max="3593" width="18.83203125" style="1" customWidth="1"/>
    <col min="3594" max="3595" width="0" style="1" hidden="1" customWidth="1"/>
    <col min="3596" max="3596" width="13.83203125" style="1" customWidth="1"/>
    <col min="3597" max="3597" width="13.1640625" style="1" customWidth="1"/>
    <col min="3598" max="3598" width="0" style="1" hidden="1" customWidth="1"/>
    <col min="3599" max="3599" width="18.1640625" style="1" customWidth="1"/>
    <col min="3600" max="3600" width="16.5" style="1" customWidth="1"/>
    <col min="3601" max="3601" width="45.83203125" style="1" customWidth="1"/>
    <col min="3602" max="3602" width="44.1640625" style="1" customWidth="1"/>
    <col min="3603" max="3603" width="17" style="1" customWidth="1"/>
    <col min="3604" max="3604" width="20.1640625" style="1" customWidth="1"/>
    <col min="3605" max="3605" width="15.5" style="1" customWidth="1"/>
    <col min="3606" max="3606" width="19.83203125" style="1" customWidth="1"/>
    <col min="3607" max="3607" width="15.83203125" style="1" customWidth="1"/>
    <col min="3608" max="3610" width="19.33203125" style="1" customWidth="1"/>
    <col min="3611" max="3611" width="22.1640625" style="1" customWidth="1"/>
    <col min="3612" max="3612" width="19.1640625" style="1" customWidth="1"/>
    <col min="3613" max="3613" width="25.1640625" style="1" customWidth="1"/>
    <col min="3614" max="3614" width="12.33203125" style="1" customWidth="1"/>
    <col min="3615" max="3839" width="8.83203125" style="1"/>
    <col min="3840" max="3840" width="5.1640625" style="1" customWidth="1"/>
    <col min="3841" max="3841" width="29.33203125" style="1" customWidth="1"/>
    <col min="3842" max="3842" width="20.5" style="1" customWidth="1"/>
    <col min="3843" max="3843" width="16.83203125" style="1" customWidth="1"/>
    <col min="3844" max="3844" width="17.83203125" style="1" customWidth="1"/>
    <col min="3845" max="3845" width="14.83203125" style="1" customWidth="1"/>
    <col min="3846" max="3846" width="16.1640625" style="1" customWidth="1"/>
    <col min="3847" max="3847" width="0.1640625" style="1" customWidth="1"/>
    <col min="3848" max="3848" width="16.5" style="1" customWidth="1"/>
    <col min="3849" max="3849" width="18.83203125" style="1" customWidth="1"/>
    <col min="3850" max="3851" width="0" style="1" hidden="1" customWidth="1"/>
    <col min="3852" max="3852" width="13.83203125" style="1" customWidth="1"/>
    <col min="3853" max="3853" width="13.1640625" style="1" customWidth="1"/>
    <col min="3854" max="3854" width="0" style="1" hidden="1" customWidth="1"/>
    <col min="3855" max="3855" width="18.1640625" style="1" customWidth="1"/>
    <col min="3856" max="3856" width="16.5" style="1" customWidth="1"/>
    <col min="3857" max="3857" width="45.83203125" style="1" customWidth="1"/>
    <col min="3858" max="3858" width="44.1640625" style="1" customWidth="1"/>
    <col min="3859" max="3859" width="17" style="1" customWidth="1"/>
    <col min="3860" max="3860" width="20.1640625" style="1" customWidth="1"/>
    <col min="3861" max="3861" width="15.5" style="1" customWidth="1"/>
    <col min="3862" max="3862" width="19.83203125" style="1" customWidth="1"/>
    <col min="3863" max="3863" width="15.83203125" style="1" customWidth="1"/>
    <col min="3864" max="3866" width="19.33203125" style="1" customWidth="1"/>
    <col min="3867" max="3867" width="22.1640625" style="1" customWidth="1"/>
    <col min="3868" max="3868" width="19.1640625" style="1" customWidth="1"/>
    <col min="3869" max="3869" width="25.1640625" style="1" customWidth="1"/>
    <col min="3870" max="3870" width="12.33203125" style="1" customWidth="1"/>
    <col min="3871" max="4095" width="8.83203125" style="1"/>
    <col min="4096" max="4096" width="5.1640625" style="1" customWidth="1"/>
    <col min="4097" max="4097" width="29.33203125" style="1" customWidth="1"/>
    <col min="4098" max="4098" width="20.5" style="1" customWidth="1"/>
    <col min="4099" max="4099" width="16.83203125" style="1" customWidth="1"/>
    <col min="4100" max="4100" width="17.83203125" style="1" customWidth="1"/>
    <col min="4101" max="4101" width="14.83203125" style="1" customWidth="1"/>
    <col min="4102" max="4102" width="16.1640625" style="1" customWidth="1"/>
    <col min="4103" max="4103" width="0.1640625" style="1" customWidth="1"/>
    <col min="4104" max="4104" width="16.5" style="1" customWidth="1"/>
    <col min="4105" max="4105" width="18.83203125" style="1" customWidth="1"/>
    <col min="4106" max="4107" width="0" style="1" hidden="1" customWidth="1"/>
    <col min="4108" max="4108" width="13.83203125" style="1" customWidth="1"/>
    <col min="4109" max="4109" width="13.1640625" style="1" customWidth="1"/>
    <col min="4110" max="4110" width="0" style="1" hidden="1" customWidth="1"/>
    <col min="4111" max="4111" width="18.1640625" style="1" customWidth="1"/>
    <col min="4112" max="4112" width="16.5" style="1" customWidth="1"/>
    <col min="4113" max="4113" width="45.83203125" style="1" customWidth="1"/>
    <col min="4114" max="4114" width="44.1640625" style="1" customWidth="1"/>
    <col min="4115" max="4115" width="17" style="1" customWidth="1"/>
    <col min="4116" max="4116" width="20.1640625" style="1" customWidth="1"/>
    <col min="4117" max="4117" width="15.5" style="1" customWidth="1"/>
    <col min="4118" max="4118" width="19.83203125" style="1" customWidth="1"/>
    <col min="4119" max="4119" width="15.83203125" style="1" customWidth="1"/>
    <col min="4120" max="4122" width="19.33203125" style="1" customWidth="1"/>
    <col min="4123" max="4123" width="22.1640625" style="1" customWidth="1"/>
    <col min="4124" max="4124" width="19.1640625" style="1" customWidth="1"/>
    <col min="4125" max="4125" width="25.1640625" style="1" customWidth="1"/>
    <col min="4126" max="4126" width="12.33203125" style="1" customWidth="1"/>
    <col min="4127" max="4351" width="8.83203125" style="1"/>
    <col min="4352" max="4352" width="5.1640625" style="1" customWidth="1"/>
    <col min="4353" max="4353" width="29.33203125" style="1" customWidth="1"/>
    <col min="4354" max="4354" width="20.5" style="1" customWidth="1"/>
    <col min="4355" max="4355" width="16.83203125" style="1" customWidth="1"/>
    <col min="4356" max="4356" width="17.83203125" style="1" customWidth="1"/>
    <col min="4357" max="4357" width="14.83203125" style="1" customWidth="1"/>
    <col min="4358" max="4358" width="16.1640625" style="1" customWidth="1"/>
    <col min="4359" max="4359" width="0.1640625" style="1" customWidth="1"/>
    <col min="4360" max="4360" width="16.5" style="1" customWidth="1"/>
    <col min="4361" max="4361" width="18.83203125" style="1" customWidth="1"/>
    <col min="4362" max="4363" width="0" style="1" hidden="1" customWidth="1"/>
    <col min="4364" max="4364" width="13.83203125" style="1" customWidth="1"/>
    <col min="4365" max="4365" width="13.1640625" style="1" customWidth="1"/>
    <col min="4366" max="4366" width="0" style="1" hidden="1" customWidth="1"/>
    <col min="4367" max="4367" width="18.1640625" style="1" customWidth="1"/>
    <col min="4368" max="4368" width="16.5" style="1" customWidth="1"/>
    <col min="4369" max="4369" width="45.83203125" style="1" customWidth="1"/>
    <col min="4370" max="4370" width="44.1640625" style="1" customWidth="1"/>
    <col min="4371" max="4371" width="17" style="1" customWidth="1"/>
    <col min="4372" max="4372" width="20.1640625" style="1" customWidth="1"/>
    <col min="4373" max="4373" width="15.5" style="1" customWidth="1"/>
    <col min="4374" max="4374" width="19.83203125" style="1" customWidth="1"/>
    <col min="4375" max="4375" width="15.83203125" style="1" customWidth="1"/>
    <col min="4376" max="4378" width="19.33203125" style="1" customWidth="1"/>
    <col min="4379" max="4379" width="22.1640625" style="1" customWidth="1"/>
    <col min="4380" max="4380" width="19.1640625" style="1" customWidth="1"/>
    <col min="4381" max="4381" width="25.1640625" style="1" customWidth="1"/>
    <col min="4382" max="4382" width="12.33203125" style="1" customWidth="1"/>
    <col min="4383" max="4607" width="8.83203125" style="1"/>
    <col min="4608" max="4608" width="5.1640625" style="1" customWidth="1"/>
    <col min="4609" max="4609" width="29.33203125" style="1" customWidth="1"/>
    <col min="4610" max="4610" width="20.5" style="1" customWidth="1"/>
    <col min="4611" max="4611" width="16.83203125" style="1" customWidth="1"/>
    <col min="4612" max="4612" width="17.83203125" style="1" customWidth="1"/>
    <col min="4613" max="4613" width="14.83203125" style="1" customWidth="1"/>
    <col min="4614" max="4614" width="16.1640625" style="1" customWidth="1"/>
    <col min="4615" max="4615" width="0.1640625" style="1" customWidth="1"/>
    <col min="4616" max="4616" width="16.5" style="1" customWidth="1"/>
    <col min="4617" max="4617" width="18.83203125" style="1" customWidth="1"/>
    <col min="4618" max="4619" width="0" style="1" hidden="1" customWidth="1"/>
    <col min="4620" max="4620" width="13.83203125" style="1" customWidth="1"/>
    <col min="4621" max="4621" width="13.1640625" style="1" customWidth="1"/>
    <col min="4622" max="4622" width="0" style="1" hidden="1" customWidth="1"/>
    <col min="4623" max="4623" width="18.1640625" style="1" customWidth="1"/>
    <col min="4624" max="4624" width="16.5" style="1" customWidth="1"/>
    <col min="4625" max="4625" width="45.83203125" style="1" customWidth="1"/>
    <col min="4626" max="4626" width="44.1640625" style="1" customWidth="1"/>
    <col min="4627" max="4627" width="17" style="1" customWidth="1"/>
    <col min="4628" max="4628" width="20.1640625" style="1" customWidth="1"/>
    <col min="4629" max="4629" width="15.5" style="1" customWidth="1"/>
    <col min="4630" max="4630" width="19.83203125" style="1" customWidth="1"/>
    <col min="4631" max="4631" width="15.83203125" style="1" customWidth="1"/>
    <col min="4632" max="4634" width="19.33203125" style="1" customWidth="1"/>
    <col min="4635" max="4635" width="22.1640625" style="1" customWidth="1"/>
    <col min="4636" max="4636" width="19.1640625" style="1" customWidth="1"/>
    <col min="4637" max="4637" width="25.1640625" style="1" customWidth="1"/>
    <col min="4638" max="4638" width="12.33203125" style="1" customWidth="1"/>
    <col min="4639" max="4863" width="8.83203125" style="1"/>
    <col min="4864" max="4864" width="5.1640625" style="1" customWidth="1"/>
    <col min="4865" max="4865" width="29.33203125" style="1" customWidth="1"/>
    <col min="4866" max="4866" width="20.5" style="1" customWidth="1"/>
    <col min="4867" max="4867" width="16.83203125" style="1" customWidth="1"/>
    <col min="4868" max="4868" width="17.83203125" style="1" customWidth="1"/>
    <col min="4869" max="4869" width="14.83203125" style="1" customWidth="1"/>
    <col min="4870" max="4870" width="16.1640625" style="1" customWidth="1"/>
    <col min="4871" max="4871" width="0.1640625" style="1" customWidth="1"/>
    <col min="4872" max="4872" width="16.5" style="1" customWidth="1"/>
    <col min="4873" max="4873" width="18.83203125" style="1" customWidth="1"/>
    <col min="4874" max="4875" width="0" style="1" hidden="1" customWidth="1"/>
    <col min="4876" max="4876" width="13.83203125" style="1" customWidth="1"/>
    <col min="4877" max="4877" width="13.1640625" style="1" customWidth="1"/>
    <col min="4878" max="4878" width="0" style="1" hidden="1" customWidth="1"/>
    <col min="4879" max="4879" width="18.1640625" style="1" customWidth="1"/>
    <col min="4880" max="4880" width="16.5" style="1" customWidth="1"/>
    <col min="4881" max="4881" width="45.83203125" style="1" customWidth="1"/>
    <col min="4882" max="4882" width="44.1640625" style="1" customWidth="1"/>
    <col min="4883" max="4883" width="17" style="1" customWidth="1"/>
    <col min="4884" max="4884" width="20.1640625" style="1" customWidth="1"/>
    <col min="4885" max="4885" width="15.5" style="1" customWidth="1"/>
    <col min="4886" max="4886" width="19.83203125" style="1" customWidth="1"/>
    <col min="4887" max="4887" width="15.83203125" style="1" customWidth="1"/>
    <col min="4888" max="4890" width="19.33203125" style="1" customWidth="1"/>
    <col min="4891" max="4891" width="22.1640625" style="1" customWidth="1"/>
    <col min="4892" max="4892" width="19.1640625" style="1" customWidth="1"/>
    <col min="4893" max="4893" width="25.1640625" style="1" customWidth="1"/>
    <col min="4894" max="4894" width="12.33203125" style="1" customWidth="1"/>
    <col min="4895" max="5119" width="8.83203125" style="1"/>
    <col min="5120" max="5120" width="5.1640625" style="1" customWidth="1"/>
    <col min="5121" max="5121" width="29.33203125" style="1" customWidth="1"/>
    <col min="5122" max="5122" width="20.5" style="1" customWidth="1"/>
    <col min="5123" max="5123" width="16.83203125" style="1" customWidth="1"/>
    <col min="5124" max="5124" width="17.83203125" style="1" customWidth="1"/>
    <col min="5125" max="5125" width="14.83203125" style="1" customWidth="1"/>
    <col min="5126" max="5126" width="16.1640625" style="1" customWidth="1"/>
    <col min="5127" max="5127" width="0.1640625" style="1" customWidth="1"/>
    <col min="5128" max="5128" width="16.5" style="1" customWidth="1"/>
    <col min="5129" max="5129" width="18.83203125" style="1" customWidth="1"/>
    <col min="5130" max="5131" width="0" style="1" hidden="1" customWidth="1"/>
    <col min="5132" max="5132" width="13.83203125" style="1" customWidth="1"/>
    <col min="5133" max="5133" width="13.1640625" style="1" customWidth="1"/>
    <col min="5134" max="5134" width="0" style="1" hidden="1" customWidth="1"/>
    <col min="5135" max="5135" width="18.1640625" style="1" customWidth="1"/>
    <col min="5136" max="5136" width="16.5" style="1" customWidth="1"/>
    <col min="5137" max="5137" width="45.83203125" style="1" customWidth="1"/>
    <col min="5138" max="5138" width="44.1640625" style="1" customWidth="1"/>
    <col min="5139" max="5139" width="17" style="1" customWidth="1"/>
    <col min="5140" max="5140" width="20.1640625" style="1" customWidth="1"/>
    <col min="5141" max="5141" width="15.5" style="1" customWidth="1"/>
    <col min="5142" max="5142" width="19.83203125" style="1" customWidth="1"/>
    <col min="5143" max="5143" width="15.83203125" style="1" customWidth="1"/>
    <col min="5144" max="5146" width="19.33203125" style="1" customWidth="1"/>
    <col min="5147" max="5147" width="22.1640625" style="1" customWidth="1"/>
    <col min="5148" max="5148" width="19.1640625" style="1" customWidth="1"/>
    <col min="5149" max="5149" width="25.1640625" style="1" customWidth="1"/>
    <col min="5150" max="5150" width="12.33203125" style="1" customWidth="1"/>
    <col min="5151" max="5375" width="8.83203125" style="1"/>
    <col min="5376" max="5376" width="5.1640625" style="1" customWidth="1"/>
    <col min="5377" max="5377" width="29.33203125" style="1" customWidth="1"/>
    <col min="5378" max="5378" width="20.5" style="1" customWidth="1"/>
    <col min="5379" max="5379" width="16.83203125" style="1" customWidth="1"/>
    <col min="5380" max="5380" width="17.83203125" style="1" customWidth="1"/>
    <col min="5381" max="5381" width="14.83203125" style="1" customWidth="1"/>
    <col min="5382" max="5382" width="16.1640625" style="1" customWidth="1"/>
    <col min="5383" max="5383" width="0.1640625" style="1" customWidth="1"/>
    <col min="5384" max="5384" width="16.5" style="1" customWidth="1"/>
    <col min="5385" max="5385" width="18.83203125" style="1" customWidth="1"/>
    <col min="5386" max="5387" width="0" style="1" hidden="1" customWidth="1"/>
    <col min="5388" max="5388" width="13.83203125" style="1" customWidth="1"/>
    <col min="5389" max="5389" width="13.1640625" style="1" customWidth="1"/>
    <col min="5390" max="5390" width="0" style="1" hidden="1" customWidth="1"/>
    <col min="5391" max="5391" width="18.1640625" style="1" customWidth="1"/>
    <col min="5392" max="5392" width="16.5" style="1" customWidth="1"/>
    <col min="5393" max="5393" width="45.83203125" style="1" customWidth="1"/>
    <col min="5394" max="5394" width="44.1640625" style="1" customWidth="1"/>
    <col min="5395" max="5395" width="17" style="1" customWidth="1"/>
    <col min="5396" max="5396" width="20.1640625" style="1" customWidth="1"/>
    <col min="5397" max="5397" width="15.5" style="1" customWidth="1"/>
    <col min="5398" max="5398" width="19.83203125" style="1" customWidth="1"/>
    <col min="5399" max="5399" width="15.83203125" style="1" customWidth="1"/>
    <col min="5400" max="5402" width="19.33203125" style="1" customWidth="1"/>
    <col min="5403" max="5403" width="22.1640625" style="1" customWidth="1"/>
    <col min="5404" max="5404" width="19.1640625" style="1" customWidth="1"/>
    <col min="5405" max="5405" width="25.1640625" style="1" customWidth="1"/>
    <col min="5406" max="5406" width="12.33203125" style="1" customWidth="1"/>
    <col min="5407" max="5631" width="8.83203125" style="1"/>
    <col min="5632" max="5632" width="5.1640625" style="1" customWidth="1"/>
    <col min="5633" max="5633" width="29.33203125" style="1" customWidth="1"/>
    <col min="5634" max="5634" width="20.5" style="1" customWidth="1"/>
    <col min="5635" max="5635" width="16.83203125" style="1" customWidth="1"/>
    <col min="5636" max="5636" width="17.83203125" style="1" customWidth="1"/>
    <col min="5637" max="5637" width="14.83203125" style="1" customWidth="1"/>
    <col min="5638" max="5638" width="16.1640625" style="1" customWidth="1"/>
    <col min="5639" max="5639" width="0.1640625" style="1" customWidth="1"/>
    <col min="5640" max="5640" width="16.5" style="1" customWidth="1"/>
    <col min="5641" max="5641" width="18.83203125" style="1" customWidth="1"/>
    <col min="5642" max="5643" width="0" style="1" hidden="1" customWidth="1"/>
    <col min="5644" max="5644" width="13.83203125" style="1" customWidth="1"/>
    <col min="5645" max="5645" width="13.1640625" style="1" customWidth="1"/>
    <col min="5646" max="5646" width="0" style="1" hidden="1" customWidth="1"/>
    <col min="5647" max="5647" width="18.1640625" style="1" customWidth="1"/>
    <col min="5648" max="5648" width="16.5" style="1" customWidth="1"/>
    <col min="5649" max="5649" width="45.83203125" style="1" customWidth="1"/>
    <col min="5650" max="5650" width="44.1640625" style="1" customWidth="1"/>
    <col min="5651" max="5651" width="17" style="1" customWidth="1"/>
    <col min="5652" max="5652" width="20.1640625" style="1" customWidth="1"/>
    <col min="5653" max="5653" width="15.5" style="1" customWidth="1"/>
    <col min="5654" max="5654" width="19.83203125" style="1" customWidth="1"/>
    <col min="5655" max="5655" width="15.83203125" style="1" customWidth="1"/>
    <col min="5656" max="5658" width="19.33203125" style="1" customWidth="1"/>
    <col min="5659" max="5659" width="22.1640625" style="1" customWidth="1"/>
    <col min="5660" max="5660" width="19.1640625" style="1" customWidth="1"/>
    <col min="5661" max="5661" width="25.1640625" style="1" customWidth="1"/>
    <col min="5662" max="5662" width="12.33203125" style="1" customWidth="1"/>
    <col min="5663" max="5887" width="8.83203125" style="1"/>
    <col min="5888" max="5888" width="5.1640625" style="1" customWidth="1"/>
    <col min="5889" max="5889" width="29.33203125" style="1" customWidth="1"/>
    <col min="5890" max="5890" width="20.5" style="1" customWidth="1"/>
    <col min="5891" max="5891" width="16.83203125" style="1" customWidth="1"/>
    <col min="5892" max="5892" width="17.83203125" style="1" customWidth="1"/>
    <col min="5893" max="5893" width="14.83203125" style="1" customWidth="1"/>
    <col min="5894" max="5894" width="16.1640625" style="1" customWidth="1"/>
    <col min="5895" max="5895" width="0.1640625" style="1" customWidth="1"/>
    <col min="5896" max="5896" width="16.5" style="1" customWidth="1"/>
    <col min="5897" max="5897" width="18.83203125" style="1" customWidth="1"/>
    <col min="5898" max="5899" width="0" style="1" hidden="1" customWidth="1"/>
    <col min="5900" max="5900" width="13.83203125" style="1" customWidth="1"/>
    <col min="5901" max="5901" width="13.1640625" style="1" customWidth="1"/>
    <col min="5902" max="5902" width="0" style="1" hidden="1" customWidth="1"/>
    <col min="5903" max="5903" width="18.1640625" style="1" customWidth="1"/>
    <col min="5904" max="5904" width="16.5" style="1" customWidth="1"/>
    <col min="5905" max="5905" width="45.83203125" style="1" customWidth="1"/>
    <col min="5906" max="5906" width="44.1640625" style="1" customWidth="1"/>
    <col min="5907" max="5907" width="17" style="1" customWidth="1"/>
    <col min="5908" max="5908" width="20.1640625" style="1" customWidth="1"/>
    <col min="5909" max="5909" width="15.5" style="1" customWidth="1"/>
    <col min="5910" max="5910" width="19.83203125" style="1" customWidth="1"/>
    <col min="5911" max="5911" width="15.83203125" style="1" customWidth="1"/>
    <col min="5912" max="5914" width="19.33203125" style="1" customWidth="1"/>
    <col min="5915" max="5915" width="22.1640625" style="1" customWidth="1"/>
    <col min="5916" max="5916" width="19.1640625" style="1" customWidth="1"/>
    <col min="5917" max="5917" width="25.1640625" style="1" customWidth="1"/>
    <col min="5918" max="5918" width="12.33203125" style="1" customWidth="1"/>
    <col min="5919" max="6143" width="8.83203125" style="1"/>
    <col min="6144" max="6144" width="5.1640625" style="1" customWidth="1"/>
    <col min="6145" max="6145" width="29.33203125" style="1" customWidth="1"/>
    <col min="6146" max="6146" width="20.5" style="1" customWidth="1"/>
    <col min="6147" max="6147" width="16.83203125" style="1" customWidth="1"/>
    <col min="6148" max="6148" width="17.83203125" style="1" customWidth="1"/>
    <col min="6149" max="6149" width="14.83203125" style="1" customWidth="1"/>
    <col min="6150" max="6150" width="16.1640625" style="1" customWidth="1"/>
    <col min="6151" max="6151" width="0.1640625" style="1" customWidth="1"/>
    <col min="6152" max="6152" width="16.5" style="1" customWidth="1"/>
    <col min="6153" max="6153" width="18.83203125" style="1" customWidth="1"/>
    <col min="6154" max="6155" width="0" style="1" hidden="1" customWidth="1"/>
    <col min="6156" max="6156" width="13.83203125" style="1" customWidth="1"/>
    <col min="6157" max="6157" width="13.1640625" style="1" customWidth="1"/>
    <col min="6158" max="6158" width="0" style="1" hidden="1" customWidth="1"/>
    <col min="6159" max="6159" width="18.1640625" style="1" customWidth="1"/>
    <col min="6160" max="6160" width="16.5" style="1" customWidth="1"/>
    <col min="6161" max="6161" width="45.83203125" style="1" customWidth="1"/>
    <col min="6162" max="6162" width="44.1640625" style="1" customWidth="1"/>
    <col min="6163" max="6163" width="17" style="1" customWidth="1"/>
    <col min="6164" max="6164" width="20.1640625" style="1" customWidth="1"/>
    <col min="6165" max="6165" width="15.5" style="1" customWidth="1"/>
    <col min="6166" max="6166" width="19.83203125" style="1" customWidth="1"/>
    <col min="6167" max="6167" width="15.83203125" style="1" customWidth="1"/>
    <col min="6168" max="6170" width="19.33203125" style="1" customWidth="1"/>
    <col min="6171" max="6171" width="22.1640625" style="1" customWidth="1"/>
    <col min="6172" max="6172" width="19.1640625" style="1" customWidth="1"/>
    <col min="6173" max="6173" width="25.1640625" style="1" customWidth="1"/>
    <col min="6174" max="6174" width="12.33203125" style="1" customWidth="1"/>
    <col min="6175" max="6399" width="8.83203125" style="1"/>
    <col min="6400" max="6400" width="5.1640625" style="1" customWidth="1"/>
    <col min="6401" max="6401" width="29.33203125" style="1" customWidth="1"/>
    <col min="6402" max="6402" width="20.5" style="1" customWidth="1"/>
    <col min="6403" max="6403" width="16.83203125" style="1" customWidth="1"/>
    <col min="6404" max="6404" width="17.83203125" style="1" customWidth="1"/>
    <col min="6405" max="6405" width="14.83203125" style="1" customWidth="1"/>
    <col min="6406" max="6406" width="16.1640625" style="1" customWidth="1"/>
    <col min="6407" max="6407" width="0.1640625" style="1" customWidth="1"/>
    <col min="6408" max="6408" width="16.5" style="1" customWidth="1"/>
    <col min="6409" max="6409" width="18.83203125" style="1" customWidth="1"/>
    <col min="6410" max="6411" width="0" style="1" hidden="1" customWidth="1"/>
    <col min="6412" max="6412" width="13.83203125" style="1" customWidth="1"/>
    <col min="6413" max="6413" width="13.1640625" style="1" customWidth="1"/>
    <col min="6414" max="6414" width="0" style="1" hidden="1" customWidth="1"/>
    <col min="6415" max="6415" width="18.1640625" style="1" customWidth="1"/>
    <col min="6416" max="6416" width="16.5" style="1" customWidth="1"/>
    <col min="6417" max="6417" width="45.83203125" style="1" customWidth="1"/>
    <col min="6418" max="6418" width="44.1640625" style="1" customWidth="1"/>
    <col min="6419" max="6419" width="17" style="1" customWidth="1"/>
    <col min="6420" max="6420" width="20.1640625" style="1" customWidth="1"/>
    <col min="6421" max="6421" width="15.5" style="1" customWidth="1"/>
    <col min="6422" max="6422" width="19.83203125" style="1" customWidth="1"/>
    <col min="6423" max="6423" width="15.83203125" style="1" customWidth="1"/>
    <col min="6424" max="6426" width="19.33203125" style="1" customWidth="1"/>
    <col min="6427" max="6427" width="22.1640625" style="1" customWidth="1"/>
    <col min="6428" max="6428" width="19.1640625" style="1" customWidth="1"/>
    <col min="6429" max="6429" width="25.1640625" style="1" customWidth="1"/>
    <col min="6430" max="6430" width="12.33203125" style="1" customWidth="1"/>
    <col min="6431" max="6655" width="8.83203125" style="1"/>
    <col min="6656" max="6656" width="5.1640625" style="1" customWidth="1"/>
    <col min="6657" max="6657" width="29.33203125" style="1" customWidth="1"/>
    <col min="6658" max="6658" width="20.5" style="1" customWidth="1"/>
    <col min="6659" max="6659" width="16.83203125" style="1" customWidth="1"/>
    <col min="6660" max="6660" width="17.83203125" style="1" customWidth="1"/>
    <col min="6661" max="6661" width="14.83203125" style="1" customWidth="1"/>
    <col min="6662" max="6662" width="16.1640625" style="1" customWidth="1"/>
    <col min="6663" max="6663" width="0.1640625" style="1" customWidth="1"/>
    <col min="6664" max="6664" width="16.5" style="1" customWidth="1"/>
    <col min="6665" max="6665" width="18.83203125" style="1" customWidth="1"/>
    <col min="6666" max="6667" width="0" style="1" hidden="1" customWidth="1"/>
    <col min="6668" max="6668" width="13.83203125" style="1" customWidth="1"/>
    <col min="6669" max="6669" width="13.1640625" style="1" customWidth="1"/>
    <col min="6670" max="6670" width="0" style="1" hidden="1" customWidth="1"/>
    <col min="6671" max="6671" width="18.1640625" style="1" customWidth="1"/>
    <col min="6672" max="6672" width="16.5" style="1" customWidth="1"/>
    <col min="6673" max="6673" width="45.83203125" style="1" customWidth="1"/>
    <col min="6674" max="6674" width="44.1640625" style="1" customWidth="1"/>
    <col min="6675" max="6675" width="17" style="1" customWidth="1"/>
    <col min="6676" max="6676" width="20.1640625" style="1" customWidth="1"/>
    <col min="6677" max="6677" width="15.5" style="1" customWidth="1"/>
    <col min="6678" max="6678" width="19.83203125" style="1" customWidth="1"/>
    <col min="6679" max="6679" width="15.83203125" style="1" customWidth="1"/>
    <col min="6680" max="6682" width="19.33203125" style="1" customWidth="1"/>
    <col min="6683" max="6683" width="22.1640625" style="1" customWidth="1"/>
    <col min="6684" max="6684" width="19.1640625" style="1" customWidth="1"/>
    <col min="6685" max="6685" width="25.1640625" style="1" customWidth="1"/>
    <col min="6686" max="6686" width="12.33203125" style="1" customWidth="1"/>
    <col min="6687" max="6911" width="8.83203125" style="1"/>
    <col min="6912" max="6912" width="5.1640625" style="1" customWidth="1"/>
    <col min="6913" max="6913" width="29.33203125" style="1" customWidth="1"/>
    <col min="6914" max="6914" width="20.5" style="1" customWidth="1"/>
    <col min="6915" max="6915" width="16.83203125" style="1" customWidth="1"/>
    <col min="6916" max="6916" width="17.83203125" style="1" customWidth="1"/>
    <col min="6917" max="6917" width="14.83203125" style="1" customWidth="1"/>
    <col min="6918" max="6918" width="16.1640625" style="1" customWidth="1"/>
    <col min="6919" max="6919" width="0.1640625" style="1" customWidth="1"/>
    <col min="6920" max="6920" width="16.5" style="1" customWidth="1"/>
    <col min="6921" max="6921" width="18.83203125" style="1" customWidth="1"/>
    <col min="6922" max="6923" width="0" style="1" hidden="1" customWidth="1"/>
    <col min="6924" max="6924" width="13.83203125" style="1" customWidth="1"/>
    <col min="6925" max="6925" width="13.1640625" style="1" customWidth="1"/>
    <col min="6926" max="6926" width="0" style="1" hidden="1" customWidth="1"/>
    <col min="6927" max="6927" width="18.1640625" style="1" customWidth="1"/>
    <col min="6928" max="6928" width="16.5" style="1" customWidth="1"/>
    <col min="6929" max="6929" width="45.83203125" style="1" customWidth="1"/>
    <col min="6930" max="6930" width="44.1640625" style="1" customWidth="1"/>
    <col min="6931" max="6931" width="17" style="1" customWidth="1"/>
    <col min="6932" max="6932" width="20.1640625" style="1" customWidth="1"/>
    <col min="6933" max="6933" width="15.5" style="1" customWidth="1"/>
    <col min="6934" max="6934" width="19.83203125" style="1" customWidth="1"/>
    <col min="6935" max="6935" width="15.83203125" style="1" customWidth="1"/>
    <col min="6936" max="6938" width="19.33203125" style="1" customWidth="1"/>
    <col min="6939" max="6939" width="22.1640625" style="1" customWidth="1"/>
    <col min="6940" max="6940" width="19.1640625" style="1" customWidth="1"/>
    <col min="6941" max="6941" width="25.1640625" style="1" customWidth="1"/>
    <col min="6942" max="6942" width="12.33203125" style="1" customWidth="1"/>
    <col min="6943" max="7167" width="8.83203125" style="1"/>
    <col min="7168" max="7168" width="5.1640625" style="1" customWidth="1"/>
    <col min="7169" max="7169" width="29.33203125" style="1" customWidth="1"/>
    <col min="7170" max="7170" width="20.5" style="1" customWidth="1"/>
    <col min="7171" max="7171" width="16.83203125" style="1" customWidth="1"/>
    <col min="7172" max="7172" width="17.83203125" style="1" customWidth="1"/>
    <col min="7173" max="7173" width="14.83203125" style="1" customWidth="1"/>
    <col min="7174" max="7174" width="16.1640625" style="1" customWidth="1"/>
    <col min="7175" max="7175" width="0.1640625" style="1" customWidth="1"/>
    <col min="7176" max="7176" width="16.5" style="1" customWidth="1"/>
    <col min="7177" max="7177" width="18.83203125" style="1" customWidth="1"/>
    <col min="7178" max="7179" width="0" style="1" hidden="1" customWidth="1"/>
    <col min="7180" max="7180" width="13.83203125" style="1" customWidth="1"/>
    <col min="7181" max="7181" width="13.1640625" style="1" customWidth="1"/>
    <col min="7182" max="7182" width="0" style="1" hidden="1" customWidth="1"/>
    <col min="7183" max="7183" width="18.1640625" style="1" customWidth="1"/>
    <col min="7184" max="7184" width="16.5" style="1" customWidth="1"/>
    <col min="7185" max="7185" width="45.83203125" style="1" customWidth="1"/>
    <col min="7186" max="7186" width="44.1640625" style="1" customWidth="1"/>
    <col min="7187" max="7187" width="17" style="1" customWidth="1"/>
    <col min="7188" max="7188" width="20.1640625" style="1" customWidth="1"/>
    <col min="7189" max="7189" width="15.5" style="1" customWidth="1"/>
    <col min="7190" max="7190" width="19.83203125" style="1" customWidth="1"/>
    <col min="7191" max="7191" width="15.83203125" style="1" customWidth="1"/>
    <col min="7192" max="7194" width="19.33203125" style="1" customWidth="1"/>
    <col min="7195" max="7195" width="22.1640625" style="1" customWidth="1"/>
    <col min="7196" max="7196" width="19.1640625" style="1" customWidth="1"/>
    <col min="7197" max="7197" width="25.1640625" style="1" customWidth="1"/>
    <col min="7198" max="7198" width="12.33203125" style="1" customWidth="1"/>
    <col min="7199" max="7423" width="8.83203125" style="1"/>
    <col min="7424" max="7424" width="5.1640625" style="1" customWidth="1"/>
    <col min="7425" max="7425" width="29.33203125" style="1" customWidth="1"/>
    <col min="7426" max="7426" width="20.5" style="1" customWidth="1"/>
    <col min="7427" max="7427" width="16.83203125" style="1" customWidth="1"/>
    <col min="7428" max="7428" width="17.83203125" style="1" customWidth="1"/>
    <col min="7429" max="7429" width="14.83203125" style="1" customWidth="1"/>
    <col min="7430" max="7430" width="16.1640625" style="1" customWidth="1"/>
    <col min="7431" max="7431" width="0.1640625" style="1" customWidth="1"/>
    <col min="7432" max="7432" width="16.5" style="1" customWidth="1"/>
    <col min="7433" max="7433" width="18.83203125" style="1" customWidth="1"/>
    <col min="7434" max="7435" width="0" style="1" hidden="1" customWidth="1"/>
    <col min="7436" max="7436" width="13.83203125" style="1" customWidth="1"/>
    <col min="7437" max="7437" width="13.1640625" style="1" customWidth="1"/>
    <col min="7438" max="7438" width="0" style="1" hidden="1" customWidth="1"/>
    <col min="7439" max="7439" width="18.1640625" style="1" customWidth="1"/>
    <col min="7440" max="7440" width="16.5" style="1" customWidth="1"/>
    <col min="7441" max="7441" width="45.83203125" style="1" customWidth="1"/>
    <col min="7442" max="7442" width="44.1640625" style="1" customWidth="1"/>
    <col min="7443" max="7443" width="17" style="1" customWidth="1"/>
    <col min="7444" max="7444" width="20.1640625" style="1" customWidth="1"/>
    <col min="7445" max="7445" width="15.5" style="1" customWidth="1"/>
    <col min="7446" max="7446" width="19.83203125" style="1" customWidth="1"/>
    <col min="7447" max="7447" width="15.83203125" style="1" customWidth="1"/>
    <col min="7448" max="7450" width="19.33203125" style="1" customWidth="1"/>
    <col min="7451" max="7451" width="22.1640625" style="1" customWidth="1"/>
    <col min="7452" max="7452" width="19.1640625" style="1" customWidth="1"/>
    <col min="7453" max="7453" width="25.1640625" style="1" customWidth="1"/>
    <col min="7454" max="7454" width="12.33203125" style="1" customWidth="1"/>
    <col min="7455" max="7679" width="8.83203125" style="1"/>
    <col min="7680" max="7680" width="5.1640625" style="1" customWidth="1"/>
    <col min="7681" max="7681" width="29.33203125" style="1" customWidth="1"/>
    <col min="7682" max="7682" width="20.5" style="1" customWidth="1"/>
    <col min="7683" max="7683" width="16.83203125" style="1" customWidth="1"/>
    <col min="7684" max="7684" width="17.83203125" style="1" customWidth="1"/>
    <col min="7685" max="7685" width="14.83203125" style="1" customWidth="1"/>
    <col min="7686" max="7686" width="16.1640625" style="1" customWidth="1"/>
    <col min="7687" max="7687" width="0.1640625" style="1" customWidth="1"/>
    <col min="7688" max="7688" width="16.5" style="1" customWidth="1"/>
    <col min="7689" max="7689" width="18.83203125" style="1" customWidth="1"/>
    <col min="7690" max="7691" width="0" style="1" hidden="1" customWidth="1"/>
    <col min="7692" max="7692" width="13.83203125" style="1" customWidth="1"/>
    <col min="7693" max="7693" width="13.1640625" style="1" customWidth="1"/>
    <col min="7694" max="7694" width="0" style="1" hidden="1" customWidth="1"/>
    <col min="7695" max="7695" width="18.1640625" style="1" customWidth="1"/>
    <col min="7696" max="7696" width="16.5" style="1" customWidth="1"/>
    <col min="7697" max="7697" width="45.83203125" style="1" customWidth="1"/>
    <col min="7698" max="7698" width="44.1640625" style="1" customWidth="1"/>
    <col min="7699" max="7699" width="17" style="1" customWidth="1"/>
    <col min="7700" max="7700" width="20.1640625" style="1" customWidth="1"/>
    <col min="7701" max="7701" width="15.5" style="1" customWidth="1"/>
    <col min="7702" max="7702" width="19.83203125" style="1" customWidth="1"/>
    <col min="7703" max="7703" width="15.83203125" style="1" customWidth="1"/>
    <col min="7704" max="7706" width="19.33203125" style="1" customWidth="1"/>
    <col min="7707" max="7707" width="22.1640625" style="1" customWidth="1"/>
    <col min="7708" max="7708" width="19.1640625" style="1" customWidth="1"/>
    <col min="7709" max="7709" width="25.1640625" style="1" customWidth="1"/>
    <col min="7710" max="7710" width="12.33203125" style="1" customWidth="1"/>
    <col min="7711" max="7935" width="8.83203125" style="1"/>
    <col min="7936" max="7936" width="5.1640625" style="1" customWidth="1"/>
    <col min="7937" max="7937" width="29.33203125" style="1" customWidth="1"/>
    <col min="7938" max="7938" width="20.5" style="1" customWidth="1"/>
    <col min="7939" max="7939" width="16.83203125" style="1" customWidth="1"/>
    <col min="7940" max="7940" width="17.83203125" style="1" customWidth="1"/>
    <col min="7941" max="7941" width="14.83203125" style="1" customWidth="1"/>
    <col min="7942" max="7942" width="16.1640625" style="1" customWidth="1"/>
    <col min="7943" max="7943" width="0.1640625" style="1" customWidth="1"/>
    <col min="7944" max="7944" width="16.5" style="1" customWidth="1"/>
    <col min="7945" max="7945" width="18.83203125" style="1" customWidth="1"/>
    <col min="7946" max="7947" width="0" style="1" hidden="1" customWidth="1"/>
    <col min="7948" max="7948" width="13.83203125" style="1" customWidth="1"/>
    <col min="7949" max="7949" width="13.1640625" style="1" customWidth="1"/>
    <col min="7950" max="7950" width="0" style="1" hidden="1" customWidth="1"/>
    <col min="7951" max="7951" width="18.1640625" style="1" customWidth="1"/>
    <col min="7952" max="7952" width="16.5" style="1" customWidth="1"/>
    <col min="7953" max="7953" width="45.83203125" style="1" customWidth="1"/>
    <col min="7954" max="7954" width="44.1640625" style="1" customWidth="1"/>
    <col min="7955" max="7955" width="17" style="1" customWidth="1"/>
    <col min="7956" max="7956" width="20.1640625" style="1" customWidth="1"/>
    <col min="7957" max="7957" width="15.5" style="1" customWidth="1"/>
    <col min="7958" max="7958" width="19.83203125" style="1" customWidth="1"/>
    <col min="7959" max="7959" width="15.83203125" style="1" customWidth="1"/>
    <col min="7960" max="7962" width="19.33203125" style="1" customWidth="1"/>
    <col min="7963" max="7963" width="22.1640625" style="1" customWidth="1"/>
    <col min="7964" max="7964" width="19.1640625" style="1" customWidth="1"/>
    <col min="7965" max="7965" width="25.1640625" style="1" customWidth="1"/>
    <col min="7966" max="7966" width="12.33203125" style="1" customWidth="1"/>
    <col min="7967" max="8191" width="8.83203125" style="1"/>
    <col min="8192" max="8192" width="5.1640625" style="1" customWidth="1"/>
    <col min="8193" max="8193" width="29.33203125" style="1" customWidth="1"/>
    <col min="8194" max="8194" width="20.5" style="1" customWidth="1"/>
    <col min="8195" max="8195" width="16.83203125" style="1" customWidth="1"/>
    <col min="8196" max="8196" width="17.83203125" style="1" customWidth="1"/>
    <col min="8197" max="8197" width="14.83203125" style="1" customWidth="1"/>
    <col min="8198" max="8198" width="16.1640625" style="1" customWidth="1"/>
    <col min="8199" max="8199" width="0.1640625" style="1" customWidth="1"/>
    <col min="8200" max="8200" width="16.5" style="1" customWidth="1"/>
    <col min="8201" max="8201" width="18.83203125" style="1" customWidth="1"/>
    <col min="8202" max="8203" width="0" style="1" hidden="1" customWidth="1"/>
    <col min="8204" max="8204" width="13.83203125" style="1" customWidth="1"/>
    <col min="8205" max="8205" width="13.1640625" style="1" customWidth="1"/>
    <col min="8206" max="8206" width="0" style="1" hidden="1" customWidth="1"/>
    <col min="8207" max="8207" width="18.1640625" style="1" customWidth="1"/>
    <col min="8208" max="8208" width="16.5" style="1" customWidth="1"/>
    <col min="8209" max="8209" width="45.83203125" style="1" customWidth="1"/>
    <col min="8210" max="8210" width="44.1640625" style="1" customWidth="1"/>
    <col min="8211" max="8211" width="17" style="1" customWidth="1"/>
    <col min="8212" max="8212" width="20.1640625" style="1" customWidth="1"/>
    <col min="8213" max="8213" width="15.5" style="1" customWidth="1"/>
    <col min="8214" max="8214" width="19.83203125" style="1" customWidth="1"/>
    <col min="8215" max="8215" width="15.83203125" style="1" customWidth="1"/>
    <col min="8216" max="8218" width="19.33203125" style="1" customWidth="1"/>
    <col min="8219" max="8219" width="22.1640625" style="1" customWidth="1"/>
    <col min="8220" max="8220" width="19.1640625" style="1" customWidth="1"/>
    <col min="8221" max="8221" width="25.1640625" style="1" customWidth="1"/>
    <col min="8222" max="8222" width="12.33203125" style="1" customWidth="1"/>
    <col min="8223" max="8447" width="8.83203125" style="1"/>
    <col min="8448" max="8448" width="5.1640625" style="1" customWidth="1"/>
    <col min="8449" max="8449" width="29.33203125" style="1" customWidth="1"/>
    <col min="8450" max="8450" width="20.5" style="1" customWidth="1"/>
    <col min="8451" max="8451" width="16.83203125" style="1" customWidth="1"/>
    <col min="8452" max="8452" width="17.83203125" style="1" customWidth="1"/>
    <col min="8453" max="8453" width="14.83203125" style="1" customWidth="1"/>
    <col min="8454" max="8454" width="16.1640625" style="1" customWidth="1"/>
    <col min="8455" max="8455" width="0.1640625" style="1" customWidth="1"/>
    <col min="8456" max="8456" width="16.5" style="1" customWidth="1"/>
    <col min="8457" max="8457" width="18.83203125" style="1" customWidth="1"/>
    <col min="8458" max="8459" width="0" style="1" hidden="1" customWidth="1"/>
    <col min="8460" max="8460" width="13.83203125" style="1" customWidth="1"/>
    <col min="8461" max="8461" width="13.1640625" style="1" customWidth="1"/>
    <col min="8462" max="8462" width="0" style="1" hidden="1" customWidth="1"/>
    <col min="8463" max="8463" width="18.1640625" style="1" customWidth="1"/>
    <col min="8464" max="8464" width="16.5" style="1" customWidth="1"/>
    <col min="8465" max="8465" width="45.83203125" style="1" customWidth="1"/>
    <col min="8466" max="8466" width="44.1640625" style="1" customWidth="1"/>
    <col min="8467" max="8467" width="17" style="1" customWidth="1"/>
    <col min="8468" max="8468" width="20.1640625" style="1" customWidth="1"/>
    <col min="8469" max="8469" width="15.5" style="1" customWidth="1"/>
    <col min="8470" max="8470" width="19.83203125" style="1" customWidth="1"/>
    <col min="8471" max="8471" width="15.83203125" style="1" customWidth="1"/>
    <col min="8472" max="8474" width="19.33203125" style="1" customWidth="1"/>
    <col min="8475" max="8475" width="22.1640625" style="1" customWidth="1"/>
    <col min="8476" max="8476" width="19.1640625" style="1" customWidth="1"/>
    <col min="8477" max="8477" width="25.1640625" style="1" customWidth="1"/>
    <col min="8478" max="8478" width="12.33203125" style="1" customWidth="1"/>
    <col min="8479" max="8703" width="8.83203125" style="1"/>
    <col min="8704" max="8704" width="5.1640625" style="1" customWidth="1"/>
    <col min="8705" max="8705" width="29.33203125" style="1" customWidth="1"/>
    <col min="8706" max="8706" width="20.5" style="1" customWidth="1"/>
    <col min="8707" max="8707" width="16.83203125" style="1" customWidth="1"/>
    <col min="8708" max="8708" width="17.83203125" style="1" customWidth="1"/>
    <col min="8709" max="8709" width="14.83203125" style="1" customWidth="1"/>
    <col min="8710" max="8710" width="16.1640625" style="1" customWidth="1"/>
    <col min="8711" max="8711" width="0.1640625" style="1" customWidth="1"/>
    <col min="8712" max="8712" width="16.5" style="1" customWidth="1"/>
    <col min="8713" max="8713" width="18.83203125" style="1" customWidth="1"/>
    <col min="8714" max="8715" width="0" style="1" hidden="1" customWidth="1"/>
    <col min="8716" max="8716" width="13.83203125" style="1" customWidth="1"/>
    <col min="8717" max="8717" width="13.1640625" style="1" customWidth="1"/>
    <col min="8718" max="8718" width="0" style="1" hidden="1" customWidth="1"/>
    <col min="8719" max="8719" width="18.1640625" style="1" customWidth="1"/>
    <col min="8720" max="8720" width="16.5" style="1" customWidth="1"/>
    <col min="8721" max="8721" width="45.83203125" style="1" customWidth="1"/>
    <col min="8722" max="8722" width="44.1640625" style="1" customWidth="1"/>
    <col min="8723" max="8723" width="17" style="1" customWidth="1"/>
    <col min="8724" max="8724" width="20.1640625" style="1" customWidth="1"/>
    <col min="8725" max="8725" width="15.5" style="1" customWidth="1"/>
    <col min="8726" max="8726" width="19.83203125" style="1" customWidth="1"/>
    <col min="8727" max="8727" width="15.83203125" style="1" customWidth="1"/>
    <col min="8728" max="8730" width="19.33203125" style="1" customWidth="1"/>
    <col min="8731" max="8731" width="22.1640625" style="1" customWidth="1"/>
    <col min="8732" max="8732" width="19.1640625" style="1" customWidth="1"/>
    <col min="8733" max="8733" width="25.1640625" style="1" customWidth="1"/>
    <col min="8734" max="8734" width="12.33203125" style="1" customWidth="1"/>
    <col min="8735" max="8959" width="8.83203125" style="1"/>
    <col min="8960" max="8960" width="5.1640625" style="1" customWidth="1"/>
    <col min="8961" max="8961" width="29.33203125" style="1" customWidth="1"/>
    <col min="8962" max="8962" width="20.5" style="1" customWidth="1"/>
    <col min="8963" max="8963" width="16.83203125" style="1" customWidth="1"/>
    <col min="8964" max="8964" width="17.83203125" style="1" customWidth="1"/>
    <col min="8965" max="8965" width="14.83203125" style="1" customWidth="1"/>
    <col min="8966" max="8966" width="16.1640625" style="1" customWidth="1"/>
    <col min="8967" max="8967" width="0.1640625" style="1" customWidth="1"/>
    <col min="8968" max="8968" width="16.5" style="1" customWidth="1"/>
    <col min="8969" max="8969" width="18.83203125" style="1" customWidth="1"/>
    <col min="8970" max="8971" width="0" style="1" hidden="1" customWidth="1"/>
    <col min="8972" max="8972" width="13.83203125" style="1" customWidth="1"/>
    <col min="8973" max="8973" width="13.1640625" style="1" customWidth="1"/>
    <col min="8974" max="8974" width="0" style="1" hidden="1" customWidth="1"/>
    <col min="8975" max="8975" width="18.1640625" style="1" customWidth="1"/>
    <col min="8976" max="8976" width="16.5" style="1" customWidth="1"/>
    <col min="8977" max="8977" width="45.83203125" style="1" customWidth="1"/>
    <col min="8978" max="8978" width="44.1640625" style="1" customWidth="1"/>
    <col min="8979" max="8979" width="17" style="1" customWidth="1"/>
    <col min="8980" max="8980" width="20.1640625" style="1" customWidth="1"/>
    <col min="8981" max="8981" width="15.5" style="1" customWidth="1"/>
    <col min="8982" max="8982" width="19.83203125" style="1" customWidth="1"/>
    <col min="8983" max="8983" width="15.83203125" style="1" customWidth="1"/>
    <col min="8984" max="8986" width="19.33203125" style="1" customWidth="1"/>
    <col min="8987" max="8987" width="22.1640625" style="1" customWidth="1"/>
    <col min="8988" max="8988" width="19.1640625" style="1" customWidth="1"/>
    <col min="8989" max="8989" width="25.1640625" style="1" customWidth="1"/>
    <col min="8990" max="8990" width="12.33203125" style="1" customWidth="1"/>
    <col min="8991" max="9215" width="8.83203125" style="1"/>
    <col min="9216" max="9216" width="5.1640625" style="1" customWidth="1"/>
    <col min="9217" max="9217" width="29.33203125" style="1" customWidth="1"/>
    <col min="9218" max="9218" width="20.5" style="1" customWidth="1"/>
    <col min="9219" max="9219" width="16.83203125" style="1" customWidth="1"/>
    <col min="9220" max="9220" width="17.83203125" style="1" customWidth="1"/>
    <col min="9221" max="9221" width="14.83203125" style="1" customWidth="1"/>
    <col min="9222" max="9222" width="16.1640625" style="1" customWidth="1"/>
    <col min="9223" max="9223" width="0.1640625" style="1" customWidth="1"/>
    <col min="9224" max="9224" width="16.5" style="1" customWidth="1"/>
    <col min="9225" max="9225" width="18.83203125" style="1" customWidth="1"/>
    <col min="9226" max="9227" width="0" style="1" hidden="1" customWidth="1"/>
    <col min="9228" max="9228" width="13.83203125" style="1" customWidth="1"/>
    <col min="9229" max="9229" width="13.1640625" style="1" customWidth="1"/>
    <col min="9230" max="9230" width="0" style="1" hidden="1" customWidth="1"/>
    <col min="9231" max="9231" width="18.1640625" style="1" customWidth="1"/>
    <col min="9232" max="9232" width="16.5" style="1" customWidth="1"/>
    <col min="9233" max="9233" width="45.83203125" style="1" customWidth="1"/>
    <col min="9234" max="9234" width="44.1640625" style="1" customWidth="1"/>
    <col min="9235" max="9235" width="17" style="1" customWidth="1"/>
    <col min="9236" max="9236" width="20.1640625" style="1" customWidth="1"/>
    <col min="9237" max="9237" width="15.5" style="1" customWidth="1"/>
    <col min="9238" max="9238" width="19.83203125" style="1" customWidth="1"/>
    <col min="9239" max="9239" width="15.83203125" style="1" customWidth="1"/>
    <col min="9240" max="9242" width="19.33203125" style="1" customWidth="1"/>
    <col min="9243" max="9243" width="22.1640625" style="1" customWidth="1"/>
    <col min="9244" max="9244" width="19.1640625" style="1" customWidth="1"/>
    <col min="9245" max="9245" width="25.1640625" style="1" customWidth="1"/>
    <col min="9246" max="9246" width="12.33203125" style="1" customWidth="1"/>
    <col min="9247" max="9471" width="8.83203125" style="1"/>
    <col min="9472" max="9472" width="5.1640625" style="1" customWidth="1"/>
    <col min="9473" max="9473" width="29.33203125" style="1" customWidth="1"/>
    <col min="9474" max="9474" width="20.5" style="1" customWidth="1"/>
    <col min="9475" max="9475" width="16.83203125" style="1" customWidth="1"/>
    <col min="9476" max="9476" width="17.83203125" style="1" customWidth="1"/>
    <col min="9477" max="9477" width="14.83203125" style="1" customWidth="1"/>
    <col min="9478" max="9478" width="16.1640625" style="1" customWidth="1"/>
    <col min="9479" max="9479" width="0.1640625" style="1" customWidth="1"/>
    <col min="9480" max="9480" width="16.5" style="1" customWidth="1"/>
    <col min="9481" max="9481" width="18.83203125" style="1" customWidth="1"/>
    <col min="9482" max="9483" width="0" style="1" hidden="1" customWidth="1"/>
    <col min="9484" max="9484" width="13.83203125" style="1" customWidth="1"/>
    <col min="9485" max="9485" width="13.1640625" style="1" customWidth="1"/>
    <col min="9486" max="9486" width="0" style="1" hidden="1" customWidth="1"/>
    <col min="9487" max="9487" width="18.1640625" style="1" customWidth="1"/>
    <col min="9488" max="9488" width="16.5" style="1" customWidth="1"/>
    <col min="9489" max="9489" width="45.83203125" style="1" customWidth="1"/>
    <col min="9490" max="9490" width="44.1640625" style="1" customWidth="1"/>
    <col min="9491" max="9491" width="17" style="1" customWidth="1"/>
    <col min="9492" max="9492" width="20.1640625" style="1" customWidth="1"/>
    <col min="9493" max="9493" width="15.5" style="1" customWidth="1"/>
    <col min="9494" max="9494" width="19.83203125" style="1" customWidth="1"/>
    <col min="9495" max="9495" width="15.83203125" style="1" customWidth="1"/>
    <col min="9496" max="9498" width="19.33203125" style="1" customWidth="1"/>
    <col min="9499" max="9499" width="22.1640625" style="1" customWidth="1"/>
    <col min="9500" max="9500" width="19.1640625" style="1" customWidth="1"/>
    <col min="9501" max="9501" width="25.1640625" style="1" customWidth="1"/>
    <col min="9502" max="9502" width="12.33203125" style="1" customWidth="1"/>
    <col min="9503" max="9727" width="8.83203125" style="1"/>
    <col min="9728" max="9728" width="5.1640625" style="1" customWidth="1"/>
    <col min="9729" max="9729" width="29.33203125" style="1" customWidth="1"/>
    <col min="9730" max="9730" width="20.5" style="1" customWidth="1"/>
    <col min="9731" max="9731" width="16.83203125" style="1" customWidth="1"/>
    <col min="9732" max="9732" width="17.83203125" style="1" customWidth="1"/>
    <col min="9733" max="9733" width="14.83203125" style="1" customWidth="1"/>
    <col min="9734" max="9734" width="16.1640625" style="1" customWidth="1"/>
    <col min="9735" max="9735" width="0.1640625" style="1" customWidth="1"/>
    <col min="9736" max="9736" width="16.5" style="1" customWidth="1"/>
    <col min="9737" max="9737" width="18.83203125" style="1" customWidth="1"/>
    <col min="9738" max="9739" width="0" style="1" hidden="1" customWidth="1"/>
    <col min="9740" max="9740" width="13.83203125" style="1" customWidth="1"/>
    <col min="9741" max="9741" width="13.1640625" style="1" customWidth="1"/>
    <col min="9742" max="9742" width="0" style="1" hidden="1" customWidth="1"/>
    <col min="9743" max="9743" width="18.1640625" style="1" customWidth="1"/>
    <col min="9744" max="9744" width="16.5" style="1" customWidth="1"/>
    <col min="9745" max="9745" width="45.83203125" style="1" customWidth="1"/>
    <col min="9746" max="9746" width="44.1640625" style="1" customWidth="1"/>
    <col min="9747" max="9747" width="17" style="1" customWidth="1"/>
    <col min="9748" max="9748" width="20.1640625" style="1" customWidth="1"/>
    <col min="9749" max="9749" width="15.5" style="1" customWidth="1"/>
    <col min="9750" max="9750" width="19.83203125" style="1" customWidth="1"/>
    <col min="9751" max="9751" width="15.83203125" style="1" customWidth="1"/>
    <col min="9752" max="9754" width="19.33203125" style="1" customWidth="1"/>
    <col min="9755" max="9755" width="22.1640625" style="1" customWidth="1"/>
    <col min="9756" max="9756" width="19.1640625" style="1" customWidth="1"/>
    <col min="9757" max="9757" width="25.1640625" style="1" customWidth="1"/>
    <col min="9758" max="9758" width="12.33203125" style="1" customWidth="1"/>
    <col min="9759" max="9983" width="8.83203125" style="1"/>
    <col min="9984" max="9984" width="5.1640625" style="1" customWidth="1"/>
    <col min="9985" max="9985" width="29.33203125" style="1" customWidth="1"/>
    <col min="9986" max="9986" width="20.5" style="1" customWidth="1"/>
    <col min="9987" max="9987" width="16.83203125" style="1" customWidth="1"/>
    <col min="9988" max="9988" width="17.83203125" style="1" customWidth="1"/>
    <col min="9989" max="9989" width="14.83203125" style="1" customWidth="1"/>
    <col min="9990" max="9990" width="16.1640625" style="1" customWidth="1"/>
    <col min="9991" max="9991" width="0.1640625" style="1" customWidth="1"/>
    <col min="9992" max="9992" width="16.5" style="1" customWidth="1"/>
    <col min="9993" max="9993" width="18.83203125" style="1" customWidth="1"/>
    <col min="9994" max="9995" width="0" style="1" hidden="1" customWidth="1"/>
    <col min="9996" max="9996" width="13.83203125" style="1" customWidth="1"/>
    <col min="9997" max="9997" width="13.1640625" style="1" customWidth="1"/>
    <col min="9998" max="9998" width="0" style="1" hidden="1" customWidth="1"/>
    <col min="9999" max="9999" width="18.1640625" style="1" customWidth="1"/>
    <col min="10000" max="10000" width="16.5" style="1" customWidth="1"/>
    <col min="10001" max="10001" width="45.83203125" style="1" customWidth="1"/>
    <col min="10002" max="10002" width="44.1640625" style="1" customWidth="1"/>
    <col min="10003" max="10003" width="17" style="1" customWidth="1"/>
    <col min="10004" max="10004" width="20.1640625" style="1" customWidth="1"/>
    <col min="10005" max="10005" width="15.5" style="1" customWidth="1"/>
    <col min="10006" max="10006" width="19.83203125" style="1" customWidth="1"/>
    <col min="10007" max="10007" width="15.83203125" style="1" customWidth="1"/>
    <col min="10008" max="10010" width="19.33203125" style="1" customWidth="1"/>
    <col min="10011" max="10011" width="22.1640625" style="1" customWidth="1"/>
    <col min="10012" max="10012" width="19.1640625" style="1" customWidth="1"/>
    <col min="10013" max="10013" width="25.1640625" style="1" customWidth="1"/>
    <col min="10014" max="10014" width="12.33203125" style="1" customWidth="1"/>
    <col min="10015" max="10239" width="8.83203125" style="1"/>
    <col min="10240" max="10240" width="5.1640625" style="1" customWidth="1"/>
    <col min="10241" max="10241" width="29.33203125" style="1" customWidth="1"/>
    <col min="10242" max="10242" width="20.5" style="1" customWidth="1"/>
    <col min="10243" max="10243" width="16.83203125" style="1" customWidth="1"/>
    <col min="10244" max="10244" width="17.83203125" style="1" customWidth="1"/>
    <col min="10245" max="10245" width="14.83203125" style="1" customWidth="1"/>
    <col min="10246" max="10246" width="16.1640625" style="1" customWidth="1"/>
    <col min="10247" max="10247" width="0.1640625" style="1" customWidth="1"/>
    <col min="10248" max="10248" width="16.5" style="1" customWidth="1"/>
    <col min="10249" max="10249" width="18.83203125" style="1" customWidth="1"/>
    <col min="10250" max="10251" width="0" style="1" hidden="1" customWidth="1"/>
    <col min="10252" max="10252" width="13.83203125" style="1" customWidth="1"/>
    <col min="10253" max="10253" width="13.1640625" style="1" customWidth="1"/>
    <col min="10254" max="10254" width="0" style="1" hidden="1" customWidth="1"/>
    <col min="10255" max="10255" width="18.1640625" style="1" customWidth="1"/>
    <col min="10256" max="10256" width="16.5" style="1" customWidth="1"/>
    <col min="10257" max="10257" width="45.83203125" style="1" customWidth="1"/>
    <col min="10258" max="10258" width="44.1640625" style="1" customWidth="1"/>
    <col min="10259" max="10259" width="17" style="1" customWidth="1"/>
    <col min="10260" max="10260" width="20.1640625" style="1" customWidth="1"/>
    <col min="10261" max="10261" width="15.5" style="1" customWidth="1"/>
    <col min="10262" max="10262" width="19.83203125" style="1" customWidth="1"/>
    <col min="10263" max="10263" width="15.83203125" style="1" customWidth="1"/>
    <col min="10264" max="10266" width="19.33203125" style="1" customWidth="1"/>
    <col min="10267" max="10267" width="22.1640625" style="1" customWidth="1"/>
    <col min="10268" max="10268" width="19.1640625" style="1" customWidth="1"/>
    <col min="10269" max="10269" width="25.1640625" style="1" customWidth="1"/>
    <col min="10270" max="10270" width="12.33203125" style="1" customWidth="1"/>
    <col min="10271" max="10495" width="8.83203125" style="1"/>
    <col min="10496" max="10496" width="5.1640625" style="1" customWidth="1"/>
    <col min="10497" max="10497" width="29.33203125" style="1" customWidth="1"/>
    <col min="10498" max="10498" width="20.5" style="1" customWidth="1"/>
    <col min="10499" max="10499" width="16.83203125" style="1" customWidth="1"/>
    <col min="10500" max="10500" width="17.83203125" style="1" customWidth="1"/>
    <col min="10501" max="10501" width="14.83203125" style="1" customWidth="1"/>
    <col min="10502" max="10502" width="16.1640625" style="1" customWidth="1"/>
    <col min="10503" max="10503" width="0.1640625" style="1" customWidth="1"/>
    <col min="10504" max="10504" width="16.5" style="1" customWidth="1"/>
    <col min="10505" max="10505" width="18.83203125" style="1" customWidth="1"/>
    <col min="10506" max="10507" width="0" style="1" hidden="1" customWidth="1"/>
    <col min="10508" max="10508" width="13.83203125" style="1" customWidth="1"/>
    <col min="10509" max="10509" width="13.1640625" style="1" customWidth="1"/>
    <col min="10510" max="10510" width="0" style="1" hidden="1" customWidth="1"/>
    <col min="10511" max="10511" width="18.1640625" style="1" customWidth="1"/>
    <col min="10512" max="10512" width="16.5" style="1" customWidth="1"/>
    <col min="10513" max="10513" width="45.83203125" style="1" customWidth="1"/>
    <col min="10514" max="10514" width="44.1640625" style="1" customWidth="1"/>
    <col min="10515" max="10515" width="17" style="1" customWidth="1"/>
    <col min="10516" max="10516" width="20.1640625" style="1" customWidth="1"/>
    <col min="10517" max="10517" width="15.5" style="1" customWidth="1"/>
    <col min="10518" max="10518" width="19.83203125" style="1" customWidth="1"/>
    <col min="10519" max="10519" width="15.83203125" style="1" customWidth="1"/>
    <col min="10520" max="10522" width="19.33203125" style="1" customWidth="1"/>
    <col min="10523" max="10523" width="22.1640625" style="1" customWidth="1"/>
    <col min="10524" max="10524" width="19.1640625" style="1" customWidth="1"/>
    <col min="10525" max="10525" width="25.1640625" style="1" customWidth="1"/>
    <col min="10526" max="10526" width="12.33203125" style="1" customWidth="1"/>
    <col min="10527" max="10751" width="8.83203125" style="1"/>
    <col min="10752" max="10752" width="5.1640625" style="1" customWidth="1"/>
    <col min="10753" max="10753" width="29.33203125" style="1" customWidth="1"/>
    <col min="10754" max="10754" width="20.5" style="1" customWidth="1"/>
    <col min="10755" max="10755" width="16.83203125" style="1" customWidth="1"/>
    <col min="10756" max="10756" width="17.83203125" style="1" customWidth="1"/>
    <col min="10757" max="10757" width="14.83203125" style="1" customWidth="1"/>
    <col min="10758" max="10758" width="16.1640625" style="1" customWidth="1"/>
    <col min="10759" max="10759" width="0.1640625" style="1" customWidth="1"/>
    <col min="10760" max="10760" width="16.5" style="1" customWidth="1"/>
    <col min="10761" max="10761" width="18.83203125" style="1" customWidth="1"/>
    <col min="10762" max="10763" width="0" style="1" hidden="1" customWidth="1"/>
    <col min="10764" max="10764" width="13.83203125" style="1" customWidth="1"/>
    <col min="10765" max="10765" width="13.1640625" style="1" customWidth="1"/>
    <col min="10766" max="10766" width="0" style="1" hidden="1" customWidth="1"/>
    <col min="10767" max="10767" width="18.1640625" style="1" customWidth="1"/>
    <col min="10768" max="10768" width="16.5" style="1" customWidth="1"/>
    <col min="10769" max="10769" width="45.83203125" style="1" customWidth="1"/>
    <col min="10770" max="10770" width="44.1640625" style="1" customWidth="1"/>
    <col min="10771" max="10771" width="17" style="1" customWidth="1"/>
    <col min="10772" max="10772" width="20.1640625" style="1" customWidth="1"/>
    <col min="10773" max="10773" width="15.5" style="1" customWidth="1"/>
    <col min="10774" max="10774" width="19.83203125" style="1" customWidth="1"/>
    <col min="10775" max="10775" width="15.83203125" style="1" customWidth="1"/>
    <col min="10776" max="10778" width="19.33203125" style="1" customWidth="1"/>
    <col min="10779" max="10779" width="22.1640625" style="1" customWidth="1"/>
    <col min="10780" max="10780" width="19.1640625" style="1" customWidth="1"/>
    <col min="10781" max="10781" width="25.1640625" style="1" customWidth="1"/>
    <col min="10782" max="10782" width="12.33203125" style="1" customWidth="1"/>
    <col min="10783" max="11007" width="8.83203125" style="1"/>
    <col min="11008" max="11008" width="5.1640625" style="1" customWidth="1"/>
    <col min="11009" max="11009" width="29.33203125" style="1" customWidth="1"/>
    <col min="11010" max="11010" width="20.5" style="1" customWidth="1"/>
    <col min="11011" max="11011" width="16.83203125" style="1" customWidth="1"/>
    <col min="11012" max="11012" width="17.83203125" style="1" customWidth="1"/>
    <col min="11013" max="11013" width="14.83203125" style="1" customWidth="1"/>
    <col min="11014" max="11014" width="16.1640625" style="1" customWidth="1"/>
    <col min="11015" max="11015" width="0.1640625" style="1" customWidth="1"/>
    <col min="11016" max="11016" width="16.5" style="1" customWidth="1"/>
    <col min="11017" max="11017" width="18.83203125" style="1" customWidth="1"/>
    <col min="11018" max="11019" width="0" style="1" hidden="1" customWidth="1"/>
    <col min="11020" max="11020" width="13.83203125" style="1" customWidth="1"/>
    <col min="11021" max="11021" width="13.1640625" style="1" customWidth="1"/>
    <col min="11022" max="11022" width="0" style="1" hidden="1" customWidth="1"/>
    <col min="11023" max="11023" width="18.1640625" style="1" customWidth="1"/>
    <col min="11024" max="11024" width="16.5" style="1" customWidth="1"/>
    <col min="11025" max="11025" width="45.83203125" style="1" customWidth="1"/>
    <col min="11026" max="11026" width="44.1640625" style="1" customWidth="1"/>
    <col min="11027" max="11027" width="17" style="1" customWidth="1"/>
    <col min="11028" max="11028" width="20.1640625" style="1" customWidth="1"/>
    <col min="11029" max="11029" width="15.5" style="1" customWidth="1"/>
    <col min="11030" max="11030" width="19.83203125" style="1" customWidth="1"/>
    <col min="11031" max="11031" width="15.83203125" style="1" customWidth="1"/>
    <col min="11032" max="11034" width="19.33203125" style="1" customWidth="1"/>
    <col min="11035" max="11035" width="22.1640625" style="1" customWidth="1"/>
    <col min="11036" max="11036" width="19.1640625" style="1" customWidth="1"/>
    <col min="11037" max="11037" width="25.1640625" style="1" customWidth="1"/>
    <col min="11038" max="11038" width="12.33203125" style="1" customWidth="1"/>
    <col min="11039" max="11263" width="8.83203125" style="1"/>
    <col min="11264" max="11264" width="5.1640625" style="1" customWidth="1"/>
    <col min="11265" max="11265" width="29.33203125" style="1" customWidth="1"/>
    <col min="11266" max="11266" width="20.5" style="1" customWidth="1"/>
    <col min="11267" max="11267" width="16.83203125" style="1" customWidth="1"/>
    <col min="11268" max="11268" width="17.83203125" style="1" customWidth="1"/>
    <col min="11269" max="11269" width="14.83203125" style="1" customWidth="1"/>
    <col min="11270" max="11270" width="16.1640625" style="1" customWidth="1"/>
    <col min="11271" max="11271" width="0.1640625" style="1" customWidth="1"/>
    <col min="11272" max="11272" width="16.5" style="1" customWidth="1"/>
    <col min="11273" max="11273" width="18.83203125" style="1" customWidth="1"/>
    <col min="11274" max="11275" width="0" style="1" hidden="1" customWidth="1"/>
    <col min="11276" max="11276" width="13.83203125" style="1" customWidth="1"/>
    <col min="11277" max="11277" width="13.1640625" style="1" customWidth="1"/>
    <col min="11278" max="11278" width="0" style="1" hidden="1" customWidth="1"/>
    <col min="11279" max="11279" width="18.1640625" style="1" customWidth="1"/>
    <col min="11280" max="11280" width="16.5" style="1" customWidth="1"/>
    <col min="11281" max="11281" width="45.83203125" style="1" customWidth="1"/>
    <col min="11282" max="11282" width="44.1640625" style="1" customWidth="1"/>
    <col min="11283" max="11283" width="17" style="1" customWidth="1"/>
    <col min="11284" max="11284" width="20.1640625" style="1" customWidth="1"/>
    <col min="11285" max="11285" width="15.5" style="1" customWidth="1"/>
    <col min="11286" max="11286" width="19.83203125" style="1" customWidth="1"/>
    <col min="11287" max="11287" width="15.83203125" style="1" customWidth="1"/>
    <col min="11288" max="11290" width="19.33203125" style="1" customWidth="1"/>
    <col min="11291" max="11291" width="22.1640625" style="1" customWidth="1"/>
    <col min="11292" max="11292" width="19.1640625" style="1" customWidth="1"/>
    <col min="11293" max="11293" width="25.1640625" style="1" customWidth="1"/>
    <col min="11294" max="11294" width="12.33203125" style="1" customWidth="1"/>
    <col min="11295" max="11519" width="8.83203125" style="1"/>
    <col min="11520" max="11520" width="5.1640625" style="1" customWidth="1"/>
    <col min="11521" max="11521" width="29.33203125" style="1" customWidth="1"/>
    <col min="11522" max="11522" width="20.5" style="1" customWidth="1"/>
    <col min="11523" max="11523" width="16.83203125" style="1" customWidth="1"/>
    <col min="11524" max="11524" width="17.83203125" style="1" customWidth="1"/>
    <col min="11525" max="11525" width="14.83203125" style="1" customWidth="1"/>
    <col min="11526" max="11526" width="16.1640625" style="1" customWidth="1"/>
    <col min="11527" max="11527" width="0.1640625" style="1" customWidth="1"/>
    <col min="11528" max="11528" width="16.5" style="1" customWidth="1"/>
    <col min="11529" max="11529" width="18.83203125" style="1" customWidth="1"/>
    <col min="11530" max="11531" width="0" style="1" hidden="1" customWidth="1"/>
    <col min="11532" max="11532" width="13.83203125" style="1" customWidth="1"/>
    <col min="11533" max="11533" width="13.1640625" style="1" customWidth="1"/>
    <col min="11534" max="11534" width="0" style="1" hidden="1" customWidth="1"/>
    <col min="11535" max="11535" width="18.1640625" style="1" customWidth="1"/>
    <col min="11536" max="11536" width="16.5" style="1" customWidth="1"/>
    <col min="11537" max="11537" width="45.83203125" style="1" customWidth="1"/>
    <col min="11538" max="11538" width="44.1640625" style="1" customWidth="1"/>
    <col min="11539" max="11539" width="17" style="1" customWidth="1"/>
    <col min="11540" max="11540" width="20.1640625" style="1" customWidth="1"/>
    <col min="11541" max="11541" width="15.5" style="1" customWidth="1"/>
    <col min="11542" max="11542" width="19.83203125" style="1" customWidth="1"/>
    <col min="11543" max="11543" width="15.83203125" style="1" customWidth="1"/>
    <col min="11544" max="11546" width="19.33203125" style="1" customWidth="1"/>
    <col min="11547" max="11547" width="22.1640625" style="1" customWidth="1"/>
    <col min="11548" max="11548" width="19.1640625" style="1" customWidth="1"/>
    <col min="11549" max="11549" width="25.1640625" style="1" customWidth="1"/>
    <col min="11550" max="11550" width="12.33203125" style="1" customWidth="1"/>
    <col min="11551" max="11775" width="8.83203125" style="1"/>
    <col min="11776" max="11776" width="5.1640625" style="1" customWidth="1"/>
    <col min="11777" max="11777" width="29.33203125" style="1" customWidth="1"/>
    <col min="11778" max="11778" width="20.5" style="1" customWidth="1"/>
    <col min="11779" max="11779" width="16.83203125" style="1" customWidth="1"/>
    <col min="11780" max="11780" width="17.83203125" style="1" customWidth="1"/>
    <col min="11781" max="11781" width="14.83203125" style="1" customWidth="1"/>
    <col min="11782" max="11782" width="16.1640625" style="1" customWidth="1"/>
    <col min="11783" max="11783" width="0.1640625" style="1" customWidth="1"/>
    <col min="11784" max="11784" width="16.5" style="1" customWidth="1"/>
    <col min="11785" max="11785" width="18.83203125" style="1" customWidth="1"/>
    <col min="11786" max="11787" width="0" style="1" hidden="1" customWidth="1"/>
    <col min="11788" max="11788" width="13.83203125" style="1" customWidth="1"/>
    <col min="11789" max="11789" width="13.1640625" style="1" customWidth="1"/>
    <col min="11790" max="11790" width="0" style="1" hidden="1" customWidth="1"/>
    <col min="11791" max="11791" width="18.1640625" style="1" customWidth="1"/>
    <col min="11792" max="11792" width="16.5" style="1" customWidth="1"/>
    <col min="11793" max="11793" width="45.83203125" style="1" customWidth="1"/>
    <col min="11794" max="11794" width="44.1640625" style="1" customWidth="1"/>
    <col min="11795" max="11795" width="17" style="1" customWidth="1"/>
    <col min="11796" max="11796" width="20.1640625" style="1" customWidth="1"/>
    <col min="11797" max="11797" width="15.5" style="1" customWidth="1"/>
    <col min="11798" max="11798" width="19.83203125" style="1" customWidth="1"/>
    <col min="11799" max="11799" width="15.83203125" style="1" customWidth="1"/>
    <col min="11800" max="11802" width="19.33203125" style="1" customWidth="1"/>
    <col min="11803" max="11803" width="22.1640625" style="1" customWidth="1"/>
    <col min="11804" max="11804" width="19.1640625" style="1" customWidth="1"/>
    <col min="11805" max="11805" width="25.1640625" style="1" customWidth="1"/>
    <col min="11806" max="11806" width="12.33203125" style="1" customWidth="1"/>
    <col min="11807" max="12031" width="8.83203125" style="1"/>
    <col min="12032" max="12032" width="5.1640625" style="1" customWidth="1"/>
    <col min="12033" max="12033" width="29.33203125" style="1" customWidth="1"/>
    <col min="12034" max="12034" width="20.5" style="1" customWidth="1"/>
    <col min="12035" max="12035" width="16.83203125" style="1" customWidth="1"/>
    <col min="12036" max="12036" width="17.83203125" style="1" customWidth="1"/>
    <col min="12037" max="12037" width="14.83203125" style="1" customWidth="1"/>
    <col min="12038" max="12038" width="16.1640625" style="1" customWidth="1"/>
    <col min="12039" max="12039" width="0.1640625" style="1" customWidth="1"/>
    <col min="12040" max="12040" width="16.5" style="1" customWidth="1"/>
    <col min="12041" max="12041" width="18.83203125" style="1" customWidth="1"/>
    <col min="12042" max="12043" width="0" style="1" hidden="1" customWidth="1"/>
    <col min="12044" max="12044" width="13.83203125" style="1" customWidth="1"/>
    <col min="12045" max="12045" width="13.1640625" style="1" customWidth="1"/>
    <col min="12046" max="12046" width="0" style="1" hidden="1" customWidth="1"/>
    <col min="12047" max="12047" width="18.1640625" style="1" customWidth="1"/>
    <col min="12048" max="12048" width="16.5" style="1" customWidth="1"/>
    <col min="12049" max="12049" width="45.83203125" style="1" customWidth="1"/>
    <col min="12050" max="12050" width="44.1640625" style="1" customWidth="1"/>
    <col min="12051" max="12051" width="17" style="1" customWidth="1"/>
    <col min="12052" max="12052" width="20.1640625" style="1" customWidth="1"/>
    <col min="12053" max="12053" width="15.5" style="1" customWidth="1"/>
    <col min="12054" max="12054" width="19.83203125" style="1" customWidth="1"/>
    <col min="12055" max="12055" width="15.83203125" style="1" customWidth="1"/>
    <col min="12056" max="12058" width="19.33203125" style="1" customWidth="1"/>
    <col min="12059" max="12059" width="22.1640625" style="1" customWidth="1"/>
    <col min="12060" max="12060" width="19.1640625" style="1" customWidth="1"/>
    <col min="12061" max="12061" width="25.1640625" style="1" customWidth="1"/>
    <col min="12062" max="12062" width="12.33203125" style="1" customWidth="1"/>
    <col min="12063" max="12287" width="8.83203125" style="1"/>
    <col min="12288" max="12288" width="5.1640625" style="1" customWidth="1"/>
    <col min="12289" max="12289" width="29.33203125" style="1" customWidth="1"/>
    <col min="12290" max="12290" width="20.5" style="1" customWidth="1"/>
    <col min="12291" max="12291" width="16.83203125" style="1" customWidth="1"/>
    <col min="12292" max="12292" width="17.83203125" style="1" customWidth="1"/>
    <col min="12293" max="12293" width="14.83203125" style="1" customWidth="1"/>
    <col min="12294" max="12294" width="16.1640625" style="1" customWidth="1"/>
    <col min="12295" max="12295" width="0.1640625" style="1" customWidth="1"/>
    <col min="12296" max="12296" width="16.5" style="1" customWidth="1"/>
    <col min="12297" max="12297" width="18.83203125" style="1" customWidth="1"/>
    <col min="12298" max="12299" width="0" style="1" hidden="1" customWidth="1"/>
    <col min="12300" max="12300" width="13.83203125" style="1" customWidth="1"/>
    <col min="12301" max="12301" width="13.1640625" style="1" customWidth="1"/>
    <col min="12302" max="12302" width="0" style="1" hidden="1" customWidth="1"/>
    <col min="12303" max="12303" width="18.1640625" style="1" customWidth="1"/>
    <col min="12304" max="12304" width="16.5" style="1" customWidth="1"/>
    <col min="12305" max="12305" width="45.83203125" style="1" customWidth="1"/>
    <col min="12306" max="12306" width="44.1640625" style="1" customWidth="1"/>
    <col min="12307" max="12307" width="17" style="1" customWidth="1"/>
    <col min="12308" max="12308" width="20.1640625" style="1" customWidth="1"/>
    <col min="12309" max="12309" width="15.5" style="1" customWidth="1"/>
    <col min="12310" max="12310" width="19.83203125" style="1" customWidth="1"/>
    <col min="12311" max="12311" width="15.83203125" style="1" customWidth="1"/>
    <col min="12312" max="12314" width="19.33203125" style="1" customWidth="1"/>
    <col min="12315" max="12315" width="22.1640625" style="1" customWidth="1"/>
    <col min="12316" max="12316" width="19.1640625" style="1" customWidth="1"/>
    <col min="12317" max="12317" width="25.1640625" style="1" customWidth="1"/>
    <col min="12318" max="12318" width="12.33203125" style="1" customWidth="1"/>
    <col min="12319" max="12543" width="8.83203125" style="1"/>
    <col min="12544" max="12544" width="5.1640625" style="1" customWidth="1"/>
    <col min="12545" max="12545" width="29.33203125" style="1" customWidth="1"/>
    <col min="12546" max="12546" width="20.5" style="1" customWidth="1"/>
    <col min="12547" max="12547" width="16.83203125" style="1" customWidth="1"/>
    <col min="12548" max="12548" width="17.83203125" style="1" customWidth="1"/>
    <col min="12549" max="12549" width="14.83203125" style="1" customWidth="1"/>
    <col min="12550" max="12550" width="16.1640625" style="1" customWidth="1"/>
    <col min="12551" max="12551" width="0.1640625" style="1" customWidth="1"/>
    <col min="12552" max="12552" width="16.5" style="1" customWidth="1"/>
    <col min="12553" max="12553" width="18.83203125" style="1" customWidth="1"/>
    <col min="12554" max="12555" width="0" style="1" hidden="1" customWidth="1"/>
    <col min="12556" max="12556" width="13.83203125" style="1" customWidth="1"/>
    <col min="12557" max="12557" width="13.1640625" style="1" customWidth="1"/>
    <col min="12558" max="12558" width="0" style="1" hidden="1" customWidth="1"/>
    <col min="12559" max="12559" width="18.1640625" style="1" customWidth="1"/>
    <col min="12560" max="12560" width="16.5" style="1" customWidth="1"/>
    <col min="12561" max="12561" width="45.83203125" style="1" customWidth="1"/>
    <col min="12562" max="12562" width="44.1640625" style="1" customWidth="1"/>
    <col min="12563" max="12563" width="17" style="1" customWidth="1"/>
    <col min="12564" max="12564" width="20.1640625" style="1" customWidth="1"/>
    <col min="12565" max="12565" width="15.5" style="1" customWidth="1"/>
    <col min="12566" max="12566" width="19.83203125" style="1" customWidth="1"/>
    <col min="12567" max="12567" width="15.83203125" style="1" customWidth="1"/>
    <col min="12568" max="12570" width="19.33203125" style="1" customWidth="1"/>
    <col min="12571" max="12571" width="22.1640625" style="1" customWidth="1"/>
    <col min="12572" max="12572" width="19.1640625" style="1" customWidth="1"/>
    <col min="12573" max="12573" width="25.1640625" style="1" customWidth="1"/>
    <col min="12574" max="12574" width="12.33203125" style="1" customWidth="1"/>
    <col min="12575" max="12799" width="8.83203125" style="1"/>
    <col min="12800" max="12800" width="5.1640625" style="1" customWidth="1"/>
    <col min="12801" max="12801" width="29.33203125" style="1" customWidth="1"/>
    <col min="12802" max="12802" width="20.5" style="1" customWidth="1"/>
    <col min="12803" max="12803" width="16.83203125" style="1" customWidth="1"/>
    <col min="12804" max="12804" width="17.83203125" style="1" customWidth="1"/>
    <col min="12805" max="12805" width="14.83203125" style="1" customWidth="1"/>
    <col min="12806" max="12806" width="16.1640625" style="1" customWidth="1"/>
    <col min="12807" max="12807" width="0.1640625" style="1" customWidth="1"/>
    <col min="12808" max="12808" width="16.5" style="1" customWidth="1"/>
    <col min="12809" max="12809" width="18.83203125" style="1" customWidth="1"/>
    <col min="12810" max="12811" width="0" style="1" hidden="1" customWidth="1"/>
    <col min="12812" max="12812" width="13.83203125" style="1" customWidth="1"/>
    <col min="12813" max="12813" width="13.1640625" style="1" customWidth="1"/>
    <col min="12814" max="12814" width="0" style="1" hidden="1" customWidth="1"/>
    <col min="12815" max="12815" width="18.1640625" style="1" customWidth="1"/>
    <col min="12816" max="12816" width="16.5" style="1" customWidth="1"/>
    <col min="12817" max="12817" width="45.83203125" style="1" customWidth="1"/>
    <col min="12818" max="12818" width="44.1640625" style="1" customWidth="1"/>
    <col min="12819" max="12819" width="17" style="1" customWidth="1"/>
    <col min="12820" max="12820" width="20.1640625" style="1" customWidth="1"/>
    <col min="12821" max="12821" width="15.5" style="1" customWidth="1"/>
    <col min="12822" max="12822" width="19.83203125" style="1" customWidth="1"/>
    <col min="12823" max="12823" width="15.83203125" style="1" customWidth="1"/>
    <col min="12824" max="12826" width="19.33203125" style="1" customWidth="1"/>
    <col min="12827" max="12827" width="22.1640625" style="1" customWidth="1"/>
    <col min="12828" max="12828" width="19.1640625" style="1" customWidth="1"/>
    <col min="12829" max="12829" width="25.1640625" style="1" customWidth="1"/>
    <col min="12830" max="12830" width="12.33203125" style="1" customWidth="1"/>
    <col min="12831" max="13055" width="8.83203125" style="1"/>
    <col min="13056" max="13056" width="5.1640625" style="1" customWidth="1"/>
    <col min="13057" max="13057" width="29.33203125" style="1" customWidth="1"/>
    <col min="13058" max="13058" width="20.5" style="1" customWidth="1"/>
    <col min="13059" max="13059" width="16.83203125" style="1" customWidth="1"/>
    <col min="13060" max="13060" width="17.83203125" style="1" customWidth="1"/>
    <col min="13061" max="13061" width="14.83203125" style="1" customWidth="1"/>
    <col min="13062" max="13062" width="16.1640625" style="1" customWidth="1"/>
    <col min="13063" max="13063" width="0.1640625" style="1" customWidth="1"/>
    <col min="13064" max="13064" width="16.5" style="1" customWidth="1"/>
    <col min="13065" max="13065" width="18.83203125" style="1" customWidth="1"/>
    <col min="13066" max="13067" width="0" style="1" hidden="1" customWidth="1"/>
    <col min="13068" max="13068" width="13.83203125" style="1" customWidth="1"/>
    <col min="13069" max="13069" width="13.1640625" style="1" customWidth="1"/>
    <col min="13070" max="13070" width="0" style="1" hidden="1" customWidth="1"/>
    <col min="13071" max="13071" width="18.1640625" style="1" customWidth="1"/>
    <col min="13072" max="13072" width="16.5" style="1" customWidth="1"/>
    <col min="13073" max="13073" width="45.83203125" style="1" customWidth="1"/>
    <col min="13074" max="13074" width="44.1640625" style="1" customWidth="1"/>
    <col min="13075" max="13075" width="17" style="1" customWidth="1"/>
    <col min="13076" max="13076" width="20.1640625" style="1" customWidth="1"/>
    <col min="13077" max="13077" width="15.5" style="1" customWidth="1"/>
    <col min="13078" max="13078" width="19.83203125" style="1" customWidth="1"/>
    <col min="13079" max="13079" width="15.83203125" style="1" customWidth="1"/>
    <col min="13080" max="13082" width="19.33203125" style="1" customWidth="1"/>
    <col min="13083" max="13083" width="22.1640625" style="1" customWidth="1"/>
    <col min="13084" max="13084" width="19.1640625" style="1" customWidth="1"/>
    <col min="13085" max="13085" width="25.1640625" style="1" customWidth="1"/>
    <col min="13086" max="13086" width="12.33203125" style="1" customWidth="1"/>
    <col min="13087" max="13311" width="8.83203125" style="1"/>
    <col min="13312" max="13312" width="5.1640625" style="1" customWidth="1"/>
    <col min="13313" max="13313" width="29.33203125" style="1" customWidth="1"/>
    <col min="13314" max="13314" width="20.5" style="1" customWidth="1"/>
    <col min="13315" max="13315" width="16.83203125" style="1" customWidth="1"/>
    <col min="13316" max="13316" width="17.83203125" style="1" customWidth="1"/>
    <col min="13317" max="13317" width="14.83203125" style="1" customWidth="1"/>
    <col min="13318" max="13318" width="16.1640625" style="1" customWidth="1"/>
    <col min="13319" max="13319" width="0.1640625" style="1" customWidth="1"/>
    <col min="13320" max="13320" width="16.5" style="1" customWidth="1"/>
    <col min="13321" max="13321" width="18.83203125" style="1" customWidth="1"/>
    <col min="13322" max="13323" width="0" style="1" hidden="1" customWidth="1"/>
    <col min="13324" max="13324" width="13.83203125" style="1" customWidth="1"/>
    <col min="13325" max="13325" width="13.1640625" style="1" customWidth="1"/>
    <col min="13326" max="13326" width="0" style="1" hidden="1" customWidth="1"/>
    <col min="13327" max="13327" width="18.1640625" style="1" customWidth="1"/>
    <col min="13328" max="13328" width="16.5" style="1" customWidth="1"/>
    <col min="13329" max="13329" width="45.83203125" style="1" customWidth="1"/>
    <col min="13330" max="13330" width="44.1640625" style="1" customWidth="1"/>
    <col min="13331" max="13331" width="17" style="1" customWidth="1"/>
    <col min="13332" max="13332" width="20.1640625" style="1" customWidth="1"/>
    <col min="13333" max="13333" width="15.5" style="1" customWidth="1"/>
    <col min="13334" max="13334" width="19.83203125" style="1" customWidth="1"/>
    <col min="13335" max="13335" width="15.83203125" style="1" customWidth="1"/>
    <col min="13336" max="13338" width="19.33203125" style="1" customWidth="1"/>
    <col min="13339" max="13339" width="22.1640625" style="1" customWidth="1"/>
    <col min="13340" max="13340" width="19.1640625" style="1" customWidth="1"/>
    <col min="13341" max="13341" width="25.1640625" style="1" customWidth="1"/>
    <col min="13342" max="13342" width="12.33203125" style="1" customWidth="1"/>
    <col min="13343" max="13567" width="8.83203125" style="1"/>
    <col min="13568" max="13568" width="5.1640625" style="1" customWidth="1"/>
    <col min="13569" max="13569" width="29.33203125" style="1" customWidth="1"/>
    <col min="13570" max="13570" width="20.5" style="1" customWidth="1"/>
    <col min="13571" max="13571" width="16.83203125" style="1" customWidth="1"/>
    <col min="13572" max="13572" width="17.83203125" style="1" customWidth="1"/>
    <col min="13573" max="13573" width="14.83203125" style="1" customWidth="1"/>
    <col min="13574" max="13574" width="16.1640625" style="1" customWidth="1"/>
    <col min="13575" max="13575" width="0.1640625" style="1" customWidth="1"/>
    <col min="13576" max="13576" width="16.5" style="1" customWidth="1"/>
    <col min="13577" max="13577" width="18.83203125" style="1" customWidth="1"/>
    <col min="13578" max="13579" width="0" style="1" hidden="1" customWidth="1"/>
    <col min="13580" max="13580" width="13.83203125" style="1" customWidth="1"/>
    <col min="13581" max="13581" width="13.1640625" style="1" customWidth="1"/>
    <col min="13582" max="13582" width="0" style="1" hidden="1" customWidth="1"/>
    <col min="13583" max="13583" width="18.1640625" style="1" customWidth="1"/>
    <col min="13584" max="13584" width="16.5" style="1" customWidth="1"/>
    <col min="13585" max="13585" width="45.83203125" style="1" customWidth="1"/>
    <col min="13586" max="13586" width="44.1640625" style="1" customWidth="1"/>
    <col min="13587" max="13587" width="17" style="1" customWidth="1"/>
    <col min="13588" max="13588" width="20.1640625" style="1" customWidth="1"/>
    <col min="13589" max="13589" width="15.5" style="1" customWidth="1"/>
    <col min="13590" max="13590" width="19.83203125" style="1" customWidth="1"/>
    <col min="13591" max="13591" width="15.83203125" style="1" customWidth="1"/>
    <col min="13592" max="13594" width="19.33203125" style="1" customWidth="1"/>
    <col min="13595" max="13595" width="22.1640625" style="1" customWidth="1"/>
    <col min="13596" max="13596" width="19.1640625" style="1" customWidth="1"/>
    <col min="13597" max="13597" width="25.1640625" style="1" customWidth="1"/>
    <col min="13598" max="13598" width="12.33203125" style="1" customWidth="1"/>
    <col min="13599" max="13823" width="8.83203125" style="1"/>
    <col min="13824" max="13824" width="5.1640625" style="1" customWidth="1"/>
    <col min="13825" max="13825" width="29.33203125" style="1" customWidth="1"/>
    <col min="13826" max="13826" width="20.5" style="1" customWidth="1"/>
    <col min="13827" max="13827" width="16.83203125" style="1" customWidth="1"/>
    <col min="13828" max="13828" width="17.83203125" style="1" customWidth="1"/>
    <col min="13829" max="13829" width="14.83203125" style="1" customWidth="1"/>
    <col min="13830" max="13830" width="16.1640625" style="1" customWidth="1"/>
    <col min="13831" max="13831" width="0.1640625" style="1" customWidth="1"/>
    <col min="13832" max="13832" width="16.5" style="1" customWidth="1"/>
    <col min="13833" max="13833" width="18.83203125" style="1" customWidth="1"/>
    <col min="13834" max="13835" width="0" style="1" hidden="1" customWidth="1"/>
    <col min="13836" max="13836" width="13.83203125" style="1" customWidth="1"/>
    <col min="13837" max="13837" width="13.1640625" style="1" customWidth="1"/>
    <col min="13838" max="13838" width="0" style="1" hidden="1" customWidth="1"/>
    <col min="13839" max="13839" width="18.1640625" style="1" customWidth="1"/>
    <col min="13840" max="13840" width="16.5" style="1" customWidth="1"/>
    <col min="13841" max="13841" width="45.83203125" style="1" customWidth="1"/>
    <col min="13842" max="13842" width="44.1640625" style="1" customWidth="1"/>
    <col min="13843" max="13843" width="17" style="1" customWidth="1"/>
    <col min="13844" max="13844" width="20.1640625" style="1" customWidth="1"/>
    <col min="13845" max="13845" width="15.5" style="1" customWidth="1"/>
    <col min="13846" max="13846" width="19.83203125" style="1" customWidth="1"/>
    <col min="13847" max="13847" width="15.83203125" style="1" customWidth="1"/>
    <col min="13848" max="13850" width="19.33203125" style="1" customWidth="1"/>
    <col min="13851" max="13851" width="22.1640625" style="1" customWidth="1"/>
    <col min="13852" max="13852" width="19.1640625" style="1" customWidth="1"/>
    <col min="13853" max="13853" width="25.1640625" style="1" customWidth="1"/>
    <col min="13854" max="13854" width="12.33203125" style="1" customWidth="1"/>
    <col min="13855" max="14079" width="8.83203125" style="1"/>
    <col min="14080" max="14080" width="5.1640625" style="1" customWidth="1"/>
    <col min="14081" max="14081" width="29.33203125" style="1" customWidth="1"/>
    <col min="14082" max="14082" width="20.5" style="1" customWidth="1"/>
    <col min="14083" max="14083" width="16.83203125" style="1" customWidth="1"/>
    <col min="14084" max="14084" width="17.83203125" style="1" customWidth="1"/>
    <col min="14085" max="14085" width="14.83203125" style="1" customWidth="1"/>
    <col min="14086" max="14086" width="16.1640625" style="1" customWidth="1"/>
    <col min="14087" max="14087" width="0.1640625" style="1" customWidth="1"/>
    <col min="14088" max="14088" width="16.5" style="1" customWidth="1"/>
    <col min="14089" max="14089" width="18.83203125" style="1" customWidth="1"/>
    <col min="14090" max="14091" width="0" style="1" hidden="1" customWidth="1"/>
    <col min="14092" max="14092" width="13.83203125" style="1" customWidth="1"/>
    <col min="14093" max="14093" width="13.1640625" style="1" customWidth="1"/>
    <col min="14094" max="14094" width="0" style="1" hidden="1" customWidth="1"/>
    <col min="14095" max="14095" width="18.1640625" style="1" customWidth="1"/>
    <col min="14096" max="14096" width="16.5" style="1" customWidth="1"/>
    <col min="14097" max="14097" width="45.83203125" style="1" customWidth="1"/>
    <col min="14098" max="14098" width="44.1640625" style="1" customWidth="1"/>
    <col min="14099" max="14099" width="17" style="1" customWidth="1"/>
    <col min="14100" max="14100" width="20.1640625" style="1" customWidth="1"/>
    <col min="14101" max="14101" width="15.5" style="1" customWidth="1"/>
    <col min="14102" max="14102" width="19.83203125" style="1" customWidth="1"/>
    <col min="14103" max="14103" width="15.83203125" style="1" customWidth="1"/>
    <col min="14104" max="14106" width="19.33203125" style="1" customWidth="1"/>
    <col min="14107" max="14107" width="22.1640625" style="1" customWidth="1"/>
    <col min="14108" max="14108" width="19.1640625" style="1" customWidth="1"/>
    <col min="14109" max="14109" width="25.1640625" style="1" customWidth="1"/>
    <col min="14110" max="14110" width="12.33203125" style="1" customWidth="1"/>
    <col min="14111" max="14335" width="8.83203125" style="1"/>
    <col min="14336" max="14336" width="5.1640625" style="1" customWidth="1"/>
    <col min="14337" max="14337" width="29.33203125" style="1" customWidth="1"/>
    <col min="14338" max="14338" width="20.5" style="1" customWidth="1"/>
    <col min="14339" max="14339" width="16.83203125" style="1" customWidth="1"/>
    <col min="14340" max="14340" width="17.83203125" style="1" customWidth="1"/>
    <col min="14341" max="14341" width="14.83203125" style="1" customWidth="1"/>
    <col min="14342" max="14342" width="16.1640625" style="1" customWidth="1"/>
    <col min="14343" max="14343" width="0.1640625" style="1" customWidth="1"/>
    <col min="14344" max="14344" width="16.5" style="1" customWidth="1"/>
    <col min="14345" max="14345" width="18.83203125" style="1" customWidth="1"/>
    <col min="14346" max="14347" width="0" style="1" hidden="1" customWidth="1"/>
    <col min="14348" max="14348" width="13.83203125" style="1" customWidth="1"/>
    <col min="14349" max="14349" width="13.1640625" style="1" customWidth="1"/>
    <col min="14350" max="14350" width="0" style="1" hidden="1" customWidth="1"/>
    <col min="14351" max="14351" width="18.1640625" style="1" customWidth="1"/>
    <col min="14352" max="14352" width="16.5" style="1" customWidth="1"/>
    <col min="14353" max="14353" width="45.83203125" style="1" customWidth="1"/>
    <col min="14354" max="14354" width="44.1640625" style="1" customWidth="1"/>
    <col min="14355" max="14355" width="17" style="1" customWidth="1"/>
    <col min="14356" max="14356" width="20.1640625" style="1" customWidth="1"/>
    <col min="14357" max="14357" width="15.5" style="1" customWidth="1"/>
    <col min="14358" max="14358" width="19.83203125" style="1" customWidth="1"/>
    <col min="14359" max="14359" width="15.83203125" style="1" customWidth="1"/>
    <col min="14360" max="14362" width="19.33203125" style="1" customWidth="1"/>
    <col min="14363" max="14363" width="22.1640625" style="1" customWidth="1"/>
    <col min="14364" max="14364" width="19.1640625" style="1" customWidth="1"/>
    <col min="14365" max="14365" width="25.1640625" style="1" customWidth="1"/>
    <col min="14366" max="14366" width="12.33203125" style="1" customWidth="1"/>
    <col min="14367" max="14591" width="8.83203125" style="1"/>
    <col min="14592" max="14592" width="5.1640625" style="1" customWidth="1"/>
    <col min="14593" max="14593" width="29.33203125" style="1" customWidth="1"/>
    <col min="14594" max="14594" width="20.5" style="1" customWidth="1"/>
    <col min="14595" max="14595" width="16.83203125" style="1" customWidth="1"/>
    <col min="14596" max="14596" width="17.83203125" style="1" customWidth="1"/>
    <col min="14597" max="14597" width="14.83203125" style="1" customWidth="1"/>
    <col min="14598" max="14598" width="16.1640625" style="1" customWidth="1"/>
    <col min="14599" max="14599" width="0.1640625" style="1" customWidth="1"/>
    <col min="14600" max="14600" width="16.5" style="1" customWidth="1"/>
    <col min="14601" max="14601" width="18.83203125" style="1" customWidth="1"/>
    <col min="14602" max="14603" width="0" style="1" hidden="1" customWidth="1"/>
    <col min="14604" max="14604" width="13.83203125" style="1" customWidth="1"/>
    <col min="14605" max="14605" width="13.1640625" style="1" customWidth="1"/>
    <col min="14606" max="14606" width="0" style="1" hidden="1" customWidth="1"/>
    <col min="14607" max="14607" width="18.1640625" style="1" customWidth="1"/>
    <col min="14608" max="14608" width="16.5" style="1" customWidth="1"/>
    <col min="14609" max="14609" width="45.83203125" style="1" customWidth="1"/>
    <col min="14610" max="14610" width="44.1640625" style="1" customWidth="1"/>
    <col min="14611" max="14611" width="17" style="1" customWidth="1"/>
    <col min="14612" max="14612" width="20.1640625" style="1" customWidth="1"/>
    <col min="14613" max="14613" width="15.5" style="1" customWidth="1"/>
    <col min="14614" max="14614" width="19.83203125" style="1" customWidth="1"/>
    <col min="14615" max="14615" width="15.83203125" style="1" customWidth="1"/>
    <col min="14616" max="14618" width="19.33203125" style="1" customWidth="1"/>
    <col min="14619" max="14619" width="22.1640625" style="1" customWidth="1"/>
    <col min="14620" max="14620" width="19.1640625" style="1" customWidth="1"/>
    <col min="14621" max="14621" width="25.1640625" style="1" customWidth="1"/>
    <col min="14622" max="14622" width="12.33203125" style="1" customWidth="1"/>
    <col min="14623" max="14847" width="8.83203125" style="1"/>
    <col min="14848" max="14848" width="5.1640625" style="1" customWidth="1"/>
    <col min="14849" max="14849" width="29.33203125" style="1" customWidth="1"/>
    <col min="14850" max="14850" width="20.5" style="1" customWidth="1"/>
    <col min="14851" max="14851" width="16.83203125" style="1" customWidth="1"/>
    <col min="14852" max="14852" width="17.83203125" style="1" customWidth="1"/>
    <col min="14853" max="14853" width="14.83203125" style="1" customWidth="1"/>
    <col min="14854" max="14854" width="16.1640625" style="1" customWidth="1"/>
    <col min="14855" max="14855" width="0.1640625" style="1" customWidth="1"/>
    <col min="14856" max="14856" width="16.5" style="1" customWidth="1"/>
    <col min="14857" max="14857" width="18.83203125" style="1" customWidth="1"/>
    <col min="14858" max="14859" width="0" style="1" hidden="1" customWidth="1"/>
    <col min="14860" max="14860" width="13.83203125" style="1" customWidth="1"/>
    <col min="14861" max="14861" width="13.1640625" style="1" customWidth="1"/>
    <col min="14862" max="14862" width="0" style="1" hidden="1" customWidth="1"/>
    <col min="14863" max="14863" width="18.1640625" style="1" customWidth="1"/>
    <col min="14864" max="14864" width="16.5" style="1" customWidth="1"/>
    <col min="14865" max="14865" width="45.83203125" style="1" customWidth="1"/>
    <col min="14866" max="14866" width="44.1640625" style="1" customWidth="1"/>
    <col min="14867" max="14867" width="17" style="1" customWidth="1"/>
    <col min="14868" max="14868" width="20.1640625" style="1" customWidth="1"/>
    <col min="14869" max="14869" width="15.5" style="1" customWidth="1"/>
    <col min="14870" max="14870" width="19.83203125" style="1" customWidth="1"/>
    <col min="14871" max="14871" width="15.83203125" style="1" customWidth="1"/>
    <col min="14872" max="14874" width="19.33203125" style="1" customWidth="1"/>
    <col min="14875" max="14875" width="22.1640625" style="1" customWidth="1"/>
    <col min="14876" max="14876" width="19.1640625" style="1" customWidth="1"/>
    <col min="14877" max="14877" width="25.1640625" style="1" customWidth="1"/>
    <col min="14878" max="14878" width="12.33203125" style="1" customWidth="1"/>
    <col min="14879" max="15103" width="8.83203125" style="1"/>
    <col min="15104" max="15104" width="5.1640625" style="1" customWidth="1"/>
    <col min="15105" max="15105" width="29.33203125" style="1" customWidth="1"/>
    <col min="15106" max="15106" width="20.5" style="1" customWidth="1"/>
    <col min="15107" max="15107" width="16.83203125" style="1" customWidth="1"/>
    <col min="15108" max="15108" width="17.83203125" style="1" customWidth="1"/>
    <col min="15109" max="15109" width="14.83203125" style="1" customWidth="1"/>
    <col min="15110" max="15110" width="16.1640625" style="1" customWidth="1"/>
    <col min="15111" max="15111" width="0.1640625" style="1" customWidth="1"/>
    <col min="15112" max="15112" width="16.5" style="1" customWidth="1"/>
    <col min="15113" max="15113" width="18.83203125" style="1" customWidth="1"/>
    <col min="15114" max="15115" width="0" style="1" hidden="1" customWidth="1"/>
    <col min="15116" max="15116" width="13.83203125" style="1" customWidth="1"/>
    <col min="15117" max="15117" width="13.1640625" style="1" customWidth="1"/>
    <col min="15118" max="15118" width="0" style="1" hidden="1" customWidth="1"/>
    <col min="15119" max="15119" width="18.1640625" style="1" customWidth="1"/>
    <col min="15120" max="15120" width="16.5" style="1" customWidth="1"/>
    <col min="15121" max="15121" width="45.83203125" style="1" customWidth="1"/>
    <col min="15122" max="15122" width="44.1640625" style="1" customWidth="1"/>
    <col min="15123" max="15123" width="17" style="1" customWidth="1"/>
    <col min="15124" max="15124" width="20.1640625" style="1" customWidth="1"/>
    <col min="15125" max="15125" width="15.5" style="1" customWidth="1"/>
    <col min="15126" max="15126" width="19.83203125" style="1" customWidth="1"/>
    <col min="15127" max="15127" width="15.83203125" style="1" customWidth="1"/>
    <col min="15128" max="15130" width="19.33203125" style="1" customWidth="1"/>
    <col min="15131" max="15131" width="22.1640625" style="1" customWidth="1"/>
    <col min="15132" max="15132" width="19.1640625" style="1" customWidth="1"/>
    <col min="15133" max="15133" width="25.1640625" style="1" customWidth="1"/>
    <col min="15134" max="15134" width="12.33203125" style="1" customWidth="1"/>
    <col min="15135" max="15359" width="8.83203125" style="1"/>
    <col min="15360" max="15360" width="5.1640625" style="1" customWidth="1"/>
    <col min="15361" max="15361" width="29.33203125" style="1" customWidth="1"/>
    <col min="15362" max="15362" width="20.5" style="1" customWidth="1"/>
    <col min="15363" max="15363" width="16.83203125" style="1" customWidth="1"/>
    <col min="15364" max="15364" width="17.83203125" style="1" customWidth="1"/>
    <col min="15365" max="15365" width="14.83203125" style="1" customWidth="1"/>
    <col min="15366" max="15366" width="16.1640625" style="1" customWidth="1"/>
    <col min="15367" max="15367" width="0.1640625" style="1" customWidth="1"/>
    <col min="15368" max="15368" width="16.5" style="1" customWidth="1"/>
    <col min="15369" max="15369" width="18.83203125" style="1" customWidth="1"/>
    <col min="15370" max="15371" width="0" style="1" hidden="1" customWidth="1"/>
    <col min="15372" max="15372" width="13.83203125" style="1" customWidth="1"/>
    <col min="15373" max="15373" width="13.1640625" style="1" customWidth="1"/>
    <col min="15374" max="15374" width="0" style="1" hidden="1" customWidth="1"/>
    <col min="15375" max="15375" width="18.1640625" style="1" customWidth="1"/>
    <col min="15376" max="15376" width="16.5" style="1" customWidth="1"/>
    <col min="15377" max="15377" width="45.83203125" style="1" customWidth="1"/>
    <col min="15378" max="15378" width="44.1640625" style="1" customWidth="1"/>
    <col min="15379" max="15379" width="17" style="1" customWidth="1"/>
    <col min="15380" max="15380" width="20.1640625" style="1" customWidth="1"/>
    <col min="15381" max="15381" width="15.5" style="1" customWidth="1"/>
    <col min="15382" max="15382" width="19.83203125" style="1" customWidth="1"/>
    <col min="15383" max="15383" width="15.83203125" style="1" customWidth="1"/>
    <col min="15384" max="15386" width="19.33203125" style="1" customWidth="1"/>
    <col min="15387" max="15387" width="22.1640625" style="1" customWidth="1"/>
    <col min="15388" max="15388" width="19.1640625" style="1" customWidth="1"/>
    <col min="15389" max="15389" width="25.1640625" style="1" customWidth="1"/>
    <col min="15390" max="15390" width="12.33203125" style="1" customWidth="1"/>
    <col min="15391" max="15615" width="8.83203125" style="1"/>
    <col min="15616" max="15616" width="5.1640625" style="1" customWidth="1"/>
    <col min="15617" max="15617" width="29.33203125" style="1" customWidth="1"/>
    <col min="15618" max="15618" width="20.5" style="1" customWidth="1"/>
    <col min="15619" max="15619" width="16.83203125" style="1" customWidth="1"/>
    <col min="15620" max="15620" width="17.83203125" style="1" customWidth="1"/>
    <col min="15621" max="15621" width="14.83203125" style="1" customWidth="1"/>
    <col min="15622" max="15622" width="16.1640625" style="1" customWidth="1"/>
    <col min="15623" max="15623" width="0.1640625" style="1" customWidth="1"/>
    <col min="15624" max="15624" width="16.5" style="1" customWidth="1"/>
    <col min="15625" max="15625" width="18.83203125" style="1" customWidth="1"/>
    <col min="15626" max="15627" width="0" style="1" hidden="1" customWidth="1"/>
    <col min="15628" max="15628" width="13.83203125" style="1" customWidth="1"/>
    <col min="15629" max="15629" width="13.1640625" style="1" customWidth="1"/>
    <col min="15630" max="15630" width="0" style="1" hidden="1" customWidth="1"/>
    <col min="15631" max="15631" width="18.1640625" style="1" customWidth="1"/>
    <col min="15632" max="15632" width="16.5" style="1" customWidth="1"/>
    <col min="15633" max="15633" width="45.83203125" style="1" customWidth="1"/>
    <col min="15634" max="15634" width="44.1640625" style="1" customWidth="1"/>
    <col min="15635" max="15635" width="17" style="1" customWidth="1"/>
    <col min="15636" max="15636" width="20.1640625" style="1" customWidth="1"/>
    <col min="15637" max="15637" width="15.5" style="1" customWidth="1"/>
    <col min="15638" max="15638" width="19.83203125" style="1" customWidth="1"/>
    <col min="15639" max="15639" width="15.83203125" style="1" customWidth="1"/>
    <col min="15640" max="15642" width="19.33203125" style="1" customWidth="1"/>
    <col min="15643" max="15643" width="22.1640625" style="1" customWidth="1"/>
    <col min="15644" max="15644" width="19.1640625" style="1" customWidth="1"/>
    <col min="15645" max="15645" width="25.1640625" style="1" customWidth="1"/>
    <col min="15646" max="15646" width="12.33203125" style="1" customWidth="1"/>
    <col min="15647" max="15871" width="8.83203125" style="1"/>
    <col min="15872" max="15872" width="5.1640625" style="1" customWidth="1"/>
    <col min="15873" max="15873" width="29.33203125" style="1" customWidth="1"/>
    <col min="15874" max="15874" width="20.5" style="1" customWidth="1"/>
    <col min="15875" max="15875" width="16.83203125" style="1" customWidth="1"/>
    <col min="15876" max="15876" width="17.83203125" style="1" customWidth="1"/>
    <col min="15877" max="15877" width="14.83203125" style="1" customWidth="1"/>
    <col min="15878" max="15878" width="16.1640625" style="1" customWidth="1"/>
    <col min="15879" max="15879" width="0.1640625" style="1" customWidth="1"/>
    <col min="15880" max="15880" width="16.5" style="1" customWidth="1"/>
    <col min="15881" max="15881" width="18.83203125" style="1" customWidth="1"/>
    <col min="15882" max="15883" width="0" style="1" hidden="1" customWidth="1"/>
    <col min="15884" max="15884" width="13.83203125" style="1" customWidth="1"/>
    <col min="15885" max="15885" width="13.1640625" style="1" customWidth="1"/>
    <col min="15886" max="15886" width="0" style="1" hidden="1" customWidth="1"/>
    <col min="15887" max="15887" width="18.1640625" style="1" customWidth="1"/>
    <col min="15888" max="15888" width="16.5" style="1" customWidth="1"/>
    <col min="15889" max="15889" width="45.83203125" style="1" customWidth="1"/>
    <col min="15890" max="15890" width="44.1640625" style="1" customWidth="1"/>
    <col min="15891" max="15891" width="17" style="1" customWidth="1"/>
    <col min="15892" max="15892" width="20.1640625" style="1" customWidth="1"/>
    <col min="15893" max="15893" width="15.5" style="1" customWidth="1"/>
    <col min="15894" max="15894" width="19.83203125" style="1" customWidth="1"/>
    <col min="15895" max="15895" width="15.83203125" style="1" customWidth="1"/>
    <col min="15896" max="15898" width="19.33203125" style="1" customWidth="1"/>
    <col min="15899" max="15899" width="22.1640625" style="1" customWidth="1"/>
    <col min="15900" max="15900" width="19.1640625" style="1" customWidth="1"/>
    <col min="15901" max="15901" width="25.1640625" style="1" customWidth="1"/>
    <col min="15902" max="15902" width="12.33203125" style="1" customWidth="1"/>
    <col min="15903" max="16127" width="8.83203125" style="1"/>
    <col min="16128" max="16128" width="5.1640625" style="1" customWidth="1"/>
    <col min="16129" max="16129" width="29.33203125" style="1" customWidth="1"/>
    <col min="16130" max="16130" width="20.5" style="1" customWidth="1"/>
    <col min="16131" max="16131" width="16.83203125" style="1" customWidth="1"/>
    <col min="16132" max="16132" width="17.83203125" style="1" customWidth="1"/>
    <col min="16133" max="16133" width="14.83203125" style="1" customWidth="1"/>
    <col min="16134" max="16134" width="16.1640625" style="1" customWidth="1"/>
    <col min="16135" max="16135" width="0.1640625" style="1" customWidth="1"/>
    <col min="16136" max="16136" width="16.5" style="1" customWidth="1"/>
    <col min="16137" max="16137" width="18.83203125" style="1" customWidth="1"/>
    <col min="16138" max="16139" width="0" style="1" hidden="1" customWidth="1"/>
    <col min="16140" max="16140" width="13.83203125" style="1" customWidth="1"/>
    <col min="16141" max="16141" width="13.1640625" style="1" customWidth="1"/>
    <col min="16142" max="16142" width="0" style="1" hidden="1" customWidth="1"/>
    <col min="16143" max="16143" width="18.1640625" style="1" customWidth="1"/>
    <col min="16144" max="16144" width="16.5" style="1" customWidth="1"/>
    <col min="16145" max="16145" width="45.83203125" style="1" customWidth="1"/>
    <col min="16146" max="16146" width="44.1640625" style="1" customWidth="1"/>
    <col min="16147" max="16147" width="17" style="1" customWidth="1"/>
    <col min="16148" max="16148" width="20.1640625" style="1" customWidth="1"/>
    <col min="16149" max="16149" width="15.5" style="1" customWidth="1"/>
    <col min="16150" max="16150" width="19.83203125" style="1" customWidth="1"/>
    <col min="16151" max="16151" width="15.83203125" style="1" customWidth="1"/>
    <col min="16152" max="16154" width="19.33203125" style="1" customWidth="1"/>
    <col min="16155" max="16155" width="22.1640625" style="1" customWidth="1"/>
    <col min="16156" max="16156" width="19.1640625" style="1" customWidth="1"/>
    <col min="16157" max="16157" width="25.1640625" style="1" customWidth="1"/>
    <col min="16158" max="16158" width="12.33203125" style="1" customWidth="1"/>
    <col min="16159" max="16384" width="8.83203125" style="1"/>
  </cols>
  <sheetData>
    <row r="1" spans="1:45" ht="15.75" x14ac:dyDescent="0.25">
      <c r="B1" s="6" t="s">
        <v>11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4"/>
    </row>
    <row r="2" spans="1:45" ht="18.75" x14ac:dyDescent="0.3">
      <c r="B2" s="25"/>
      <c r="C2" s="8" t="s">
        <v>154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25"/>
      <c r="AQ2" s="25"/>
      <c r="AR2" s="25"/>
    </row>
    <row r="3" spans="1:45" ht="13.15" customHeight="1" x14ac:dyDescent="0.25">
      <c r="A3" s="2" t="s">
        <v>7</v>
      </c>
      <c r="B3" s="26"/>
      <c r="C3" s="27"/>
      <c r="D3" s="27"/>
      <c r="E3" s="96">
        <v>1</v>
      </c>
      <c r="F3" s="27"/>
      <c r="G3" s="27"/>
      <c r="H3" s="27"/>
      <c r="I3" s="96">
        <f>E3+1</f>
        <v>2</v>
      </c>
      <c r="J3" s="26"/>
      <c r="K3" s="26"/>
      <c r="L3" s="96">
        <f>I3+1</f>
        <v>3</v>
      </c>
      <c r="M3" s="27"/>
      <c r="N3" s="96">
        <f>L3+1</f>
        <v>4</v>
      </c>
      <c r="O3" s="27"/>
      <c r="P3" s="96">
        <f>N3+1</f>
        <v>5</v>
      </c>
      <c r="Q3" s="27"/>
      <c r="R3" s="96">
        <f>P3+1</f>
        <v>6</v>
      </c>
      <c r="S3" s="27"/>
      <c r="T3" s="96">
        <f>R3+1</f>
        <v>7</v>
      </c>
      <c r="U3" s="27"/>
      <c r="V3" s="96">
        <f>T3+1</f>
        <v>8</v>
      </c>
      <c r="W3" s="27"/>
      <c r="X3" s="96">
        <f>V3+1</f>
        <v>9</v>
      </c>
      <c r="Y3" s="27"/>
      <c r="Z3" s="96">
        <f>X3+1</f>
        <v>10</v>
      </c>
      <c r="AA3" s="27"/>
      <c r="AB3" s="96">
        <f>Z3+1</f>
        <v>11</v>
      </c>
      <c r="AC3" s="27"/>
      <c r="AD3" s="96">
        <f>AB3+1</f>
        <v>12</v>
      </c>
      <c r="AE3" s="96">
        <f>AD3+1</f>
        <v>13</v>
      </c>
      <c r="AF3" s="96">
        <f>AE3+1</f>
        <v>14</v>
      </c>
      <c r="AG3" s="27"/>
      <c r="AH3" s="27"/>
      <c r="AI3" s="96">
        <f>AF3+1</f>
        <v>15</v>
      </c>
      <c r="AJ3" s="27"/>
      <c r="AK3" s="27"/>
      <c r="AL3" s="96">
        <f>AI3+1</f>
        <v>16</v>
      </c>
      <c r="AM3" s="28"/>
      <c r="AN3" s="28"/>
      <c r="AO3" s="96">
        <f>AL3+1</f>
        <v>17</v>
      </c>
    </row>
    <row r="4" spans="1:45" ht="13.15" customHeight="1" x14ac:dyDescent="0.2">
      <c r="A4" s="182" t="s">
        <v>1</v>
      </c>
      <c r="B4" s="182" t="s">
        <v>2</v>
      </c>
      <c r="C4" s="191" t="s">
        <v>155</v>
      </c>
      <c r="D4" s="184" t="s">
        <v>135</v>
      </c>
      <c r="E4" s="191" t="s">
        <v>96</v>
      </c>
      <c r="F4" s="184" t="s">
        <v>97</v>
      </c>
      <c r="G4" s="184" t="s">
        <v>99</v>
      </c>
      <c r="H4" s="184" t="s">
        <v>136</v>
      </c>
      <c r="I4" s="191" t="s">
        <v>98</v>
      </c>
      <c r="J4" s="184" t="s">
        <v>100</v>
      </c>
      <c r="K4" s="184" t="s">
        <v>137</v>
      </c>
      <c r="L4" s="191" t="s">
        <v>102</v>
      </c>
      <c r="M4" s="184" t="s">
        <v>135</v>
      </c>
      <c r="N4" s="191" t="s">
        <v>87</v>
      </c>
      <c r="O4" s="184" t="s">
        <v>135</v>
      </c>
      <c r="P4" s="191" t="s">
        <v>101</v>
      </c>
      <c r="Q4" s="184" t="s">
        <v>135</v>
      </c>
      <c r="R4" s="191" t="s">
        <v>103</v>
      </c>
      <c r="S4" s="184" t="s">
        <v>135</v>
      </c>
      <c r="T4" s="191" t="s">
        <v>55</v>
      </c>
      <c r="U4" s="184" t="s">
        <v>135</v>
      </c>
      <c r="V4" s="191" t="s">
        <v>148</v>
      </c>
      <c r="W4" s="184" t="s">
        <v>135</v>
      </c>
      <c r="X4" s="191" t="s">
        <v>104</v>
      </c>
      <c r="Y4" s="184" t="s">
        <v>135</v>
      </c>
      <c r="Z4" s="191" t="s">
        <v>105</v>
      </c>
      <c r="AA4" s="184" t="s">
        <v>135</v>
      </c>
      <c r="AB4" s="191" t="s">
        <v>106</v>
      </c>
      <c r="AC4" s="184" t="s">
        <v>135</v>
      </c>
      <c r="AD4" s="191" t="s">
        <v>107</v>
      </c>
      <c r="AE4" s="191" t="s">
        <v>108</v>
      </c>
      <c r="AF4" s="191" t="s">
        <v>109</v>
      </c>
      <c r="AG4" s="184" t="s">
        <v>111</v>
      </c>
      <c r="AH4" s="184" t="s">
        <v>138</v>
      </c>
      <c r="AI4" s="191" t="s">
        <v>110</v>
      </c>
      <c r="AJ4" s="184" t="s">
        <v>115</v>
      </c>
      <c r="AK4" s="184" t="s">
        <v>56</v>
      </c>
      <c r="AL4" s="191" t="s">
        <v>112</v>
      </c>
      <c r="AM4" s="184" t="s">
        <v>114</v>
      </c>
      <c r="AN4" s="184" t="s">
        <v>139</v>
      </c>
      <c r="AO4" s="191" t="s">
        <v>113</v>
      </c>
      <c r="AP4" s="191" t="s">
        <v>57</v>
      </c>
      <c r="AQ4" s="191" t="s">
        <v>8</v>
      </c>
      <c r="AR4" s="191" t="s">
        <v>29</v>
      </c>
    </row>
    <row r="5" spans="1:45" ht="13.15" customHeight="1" x14ac:dyDescent="0.2">
      <c r="A5" s="182"/>
      <c r="B5" s="212"/>
      <c r="C5" s="191"/>
      <c r="D5" s="184"/>
      <c r="E5" s="191"/>
      <c r="F5" s="184"/>
      <c r="G5" s="184"/>
      <c r="H5" s="184"/>
      <c r="I5" s="191"/>
      <c r="J5" s="184"/>
      <c r="K5" s="184"/>
      <c r="L5" s="191"/>
      <c r="M5" s="184"/>
      <c r="N5" s="191"/>
      <c r="O5" s="184"/>
      <c r="P5" s="191"/>
      <c r="Q5" s="184"/>
      <c r="R5" s="191"/>
      <c r="S5" s="184"/>
      <c r="T5" s="191"/>
      <c r="U5" s="184"/>
      <c r="V5" s="191"/>
      <c r="W5" s="184"/>
      <c r="X5" s="191"/>
      <c r="Y5" s="184"/>
      <c r="Z5" s="191"/>
      <c r="AA5" s="184"/>
      <c r="AB5" s="191"/>
      <c r="AC5" s="184"/>
      <c r="AD5" s="191"/>
      <c r="AE5" s="191"/>
      <c r="AF5" s="191"/>
      <c r="AG5" s="184"/>
      <c r="AH5" s="184"/>
      <c r="AI5" s="191"/>
      <c r="AJ5" s="184"/>
      <c r="AK5" s="184"/>
      <c r="AL5" s="191"/>
      <c r="AM5" s="184"/>
      <c r="AN5" s="184"/>
      <c r="AO5" s="191"/>
      <c r="AP5" s="191"/>
      <c r="AQ5" s="191"/>
      <c r="AR5" s="191"/>
    </row>
    <row r="6" spans="1:45" ht="152.25" customHeight="1" x14ac:dyDescent="0.2">
      <c r="A6" s="182"/>
      <c r="B6" s="182"/>
      <c r="C6" s="191"/>
      <c r="D6" s="184"/>
      <c r="E6" s="191"/>
      <c r="F6" s="184"/>
      <c r="G6" s="184"/>
      <c r="H6" s="184"/>
      <c r="I6" s="191"/>
      <c r="J6" s="184"/>
      <c r="K6" s="184"/>
      <c r="L6" s="191"/>
      <c r="M6" s="184"/>
      <c r="N6" s="191"/>
      <c r="O6" s="184"/>
      <c r="P6" s="191"/>
      <c r="Q6" s="184"/>
      <c r="R6" s="191"/>
      <c r="S6" s="184"/>
      <c r="T6" s="191"/>
      <c r="U6" s="184"/>
      <c r="V6" s="191"/>
      <c r="W6" s="184"/>
      <c r="X6" s="191"/>
      <c r="Y6" s="184"/>
      <c r="Z6" s="191"/>
      <c r="AA6" s="184"/>
      <c r="AB6" s="191"/>
      <c r="AC6" s="184"/>
      <c r="AD6" s="191"/>
      <c r="AE6" s="191"/>
      <c r="AF6" s="191"/>
      <c r="AG6" s="184"/>
      <c r="AH6" s="184"/>
      <c r="AI6" s="191"/>
      <c r="AJ6" s="184"/>
      <c r="AK6" s="184"/>
      <c r="AL6" s="191"/>
      <c r="AM6" s="184"/>
      <c r="AN6" s="184"/>
      <c r="AO6" s="191"/>
      <c r="AP6" s="191"/>
      <c r="AQ6" s="191"/>
      <c r="AR6" s="191"/>
    </row>
    <row r="7" spans="1:45" x14ac:dyDescent="0.2">
      <c r="A7" s="205" t="s">
        <v>58</v>
      </c>
      <c r="B7" s="206"/>
      <c r="C7" s="109">
        <v>1</v>
      </c>
      <c r="D7" s="109">
        <v>2</v>
      </c>
      <c r="E7" s="109" t="s">
        <v>116</v>
      </c>
      <c r="F7" s="109" t="s">
        <v>117</v>
      </c>
      <c r="G7" s="102" t="s">
        <v>118</v>
      </c>
      <c r="H7" s="109">
        <v>6</v>
      </c>
      <c r="I7" s="109" t="s">
        <v>140</v>
      </c>
      <c r="J7" s="109">
        <v>8</v>
      </c>
      <c r="K7" s="109">
        <v>9</v>
      </c>
      <c r="L7" s="109" t="s">
        <v>119</v>
      </c>
      <c r="M7" s="109">
        <v>11</v>
      </c>
      <c r="N7" s="109" t="s">
        <v>120</v>
      </c>
      <c r="O7" s="109">
        <v>13</v>
      </c>
      <c r="P7" s="109" t="s">
        <v>121</v>
      </c>
      <c r="Q7" s="109">
        <v>15</v>
      </c>
      <c r="R7" s="109" t="s">
        <v>122</v>
      </c>
      <c r="S7" s="109">
        <v>17</v>
      </c>
      <c r="T7" s="109" t="s">
        <v>123</v>
      </c>
      <c r="U7" s="109">
        <v>19</v>
      </c>
      <c r="V7" s="109" t="s">
        <v>124</v>
      </c>
      <c r="W7" s="109">
        <v>21</v>
      </c>
      <c r="X7" s="109" t="s">
        <v>125</v>
      </c>
      <c r="Y7" s="109">
        <v>23</v>
      </c>
      <c r="Z7" s="109" t="s">
        <v>126</v>
      </c>
      <c r="AA7" s="109">
        <v>25</v>
      </c>
      <c r="AB7" s="109" t="s">
        <v>127</v>
      </c>
      <c r="AC7" s="109">
        <v>27</v>
      </c>
      <c r="AD7" s="109" t="s">
        <v>128</v>
      </c>
      <c r="AE7" s="109">
        <v>29</v>
      </c>
      <c r="AF7" s="109">
        <v>30</v>
      </c>
      <c r="AG7" s="109">
        <v>31</v>
      </c>
      <c r="AH7" s="109">
        <v>32</v>
      </c>
      <c r="AI7" s="109" t="s">
        <v>129</v>
      </c>
      <c r="AJ7" s="109">
        <v>34</v>
      </c>
      <c r="AK7" s="109">
        <v>35</v>
      </c>
      <c r="AL7" s="109" t="s">
        <v>130</v>
      </c>
      <c r="AM7" s="109">
        <v>37</v>
      </c>
      <c r="AN7" s="109">
        <v>38</v>
      </c>
      <c r="AO7" s="109" t="s">
        <v>131</v>
      </c>
      <c r="AP7" s="109" t="s">
        <v>132</v>
      </c>
      <c r="AQ7" s="109" t="s">
        <v>133</v>
      </c>
      <c r="AR7" s="103" t="s">
        <v>134</v>
      </c>
    </row>
    <row r="8" spans="1:45" ht="13.5" x14ac:dyDescent="0.25">
      <c r="A8" s="204"/>
      <c r="B8" s="204"/>
      <c r="C8" s="104" t="s">
        <v>33</v>
      </c>
      <c r="D8" s="101"/>
      <c r="E8" s="105"/>
      <c r="F8" s="101"/>
      <c r="G8" s="101"/>
      <c r="H8" s="101"/>
      <c r="I8" s="105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6"/>
      <c r="AN8" s="109"/>
      <c r="AO8" s="106"/>
      <c r="AP8" s="107"/>
      <c r="AQ8" s="107"/>
      <c r="AR8" s="108" t="s">
        <v>6</v>
      </c>
    </row>
    <row r="9" spans="1:45" s="111" customFormat="1" ht="19.5" customHeight="1" x14ac:dyDescent="0.25">
      <c r="A9" s="18" t="s">
        <v>25</v>
      </c>
      <c r="B9" s="39" t="s">
        <v>143</v>
      </c>
      <c r="C9" s="99">
        <v>6783</v>
      </c>
      <c r="D9" s="153"/>
      <c r="E9" s="154">
        <f>C9*D9</f>
        <v>0</v>
      </c>
      <c r="F9" s="155">
        <f>ROUND(C9*5%,0)</f>
        <v>339</v>
      </c>
      <c r="G9" s="155">
        <f>F9*18</f>
        <v>6102</v>
      </c>
      <c r="H9" s="156"/>
      <c r="I9" s="154">
        <f>G9*H9/1000*1%</f>
        <v>0</v>
      </c>
      <c r="J9" s="157"/>
      <c r="K9" s="157"/>
      <c r="L9" s="154">
        <f>J9*K9</f>
        <v>0</v>
      </c>
      <c r="M9" s="153">
        <v>1E-3</v>
      </c>
      <c r="N9" s="154">
        <f>C9*M9</f>
        <v>6.7830000000000004</v>
      </c>
      <c r="O9" s="153">
        <v>0.21299999999999999</v>
      </c>
      <c r="P9" s="154">
        <f>C9*O9</f>
        <v>1444.779</v>
      </c>
      <c r="Q9" s="153">
        <v>1E-3</v>
      </c>
      <c r="R9" s="154">
        <f>C9*Q9</f>
        <v>6.7830000000000004</v>
      </c>
      <c r="S9" s="153">
        <v>1E-3</v>
      </c>
      <c r="T9" s="154">
        <f>C9*S9</f>
        <v>6.7830000000000004</v>
      </c>
      <c r="U9" s="153">
        <v>0</v>
      </c>
      <c r="V9" s="154">
        <f>C9*U9</f>
        <v>0</v>
      </c>
      <c r="W9" s="153">
        <v>0.125</v>
      </c>
      <c r="X9" s="154">
        <f>C9*W9</f>
        <v>847.875</v>
      </c>
      <c r="Y9" s="153">
        <v>0.56699999999999995</v>
      </c>
      <c r="Z9" s="122">
        <f>C9*Y9</f>
        <v>3845.9609999999998</v>
      </c>
      <c r="AA9" s="58">
        <v>0.50900000000000001</v>
      </c>
      <c r="AB9" s="122">
        <f>C9*AA9</f>
        <v>3452.547</v>
      </c>
      <c r="AC9" s="58">
        <v>1E-3</v>
      </c>
      <c r="AD9" s="122">
        <f t="shared" ref="AD9:AD12" si="0">C9*AC9</f>
        <v>6.7830000000000004</v>
      </c>
      <c r="AE9" s="122"/>
      <c r="AF9" s="122"/>
      <c r="AG9" s="50"/>
      <c r="AH9" s="58"/>
      <c r="AI9" s="122">
        <f>AG9*AH9</f>
        <v>0</v>
      </c>
      <c r="AJ9" s="50">
        <v>1</v>
      </c>
      <c r="AK9" s="58">
        <v>6.6000000000000003E-2</v>
      </c>
      <c r="AL9" s="123">
        <f>AJ9*AK9</f>
        <v>6.6000000000000003E-2</v>
      </c>
      <c r="AM9" s="44">
        <v>619</v>
      </c>
      <c r="AN9" s="124">
        <v>5.1999999999999998E-3</v>
      </c>
      <c r="AO9" s="122">
        <f>AM9*AN9*12/1000</f>
        <v>3.8625599999999996E-2</v>
      </c>
      <c r="AP9" s="41">
        <f>E9+I9+L9+N9+P9+R9+T9+V9+X9+Z9+AB9+AD9+AE9+AF9+AI9+AL9+AO9</f>
        <v>9618.3986256000007</v>
      </c>
      <c r="AQ9" s="125">
        <f t="shared" ref="AQ9:AQ12" si="1">AP9/C9</f>
        <v>1.4180154246793455</v>
      </c>
      <c r="AR9" s="126">
        <f>ROUND((AP9/C9)/($AP$13/$C$13),5)</f>
        <v>1.14653</v>
      </c>
    </row>
    <row r="10" spans="1:45" s="112" customFormat="1" ht="19.5" customHeight="1" x14ac:dyDescent="0.25">
      <c r="A10" s="18" t="s">
        <v>22</v>
      </c>
      <c r="B10" s="47" t="s">
        <v>144</v>
      </c>
      <c r="C10" s="99">
        <v>3533</v>
      </c>
      <c r="D10" s="153">
        <v>0.80400000000000005</v>
      </c>
      <c r="E10" s="158">
        <f t="shared" ref="E10:E12" si="2">C10*D10</f>
        <v>2840.5320000000002</v>
      </c>
      <c r="F10" s="155">
        <f t="shared" ref="F10:F12" si="3">ROUND(C10*5%,0)</f>
        <v>177</v>
      </c>
      <c r="G10" s="155">
        <f t="shared" ref="G10:G12" si="4">F10*18</f>
        <v>3186</v>
      </c>
      <c r="H10" s="156"/>
      <c r="I10" s="154">
        <f t="shared" ref="I10:I12" si="5">G10*H10/1000*1%</f>
        <v>0</v>
      </c>
      <c r="J10" s="157"/>
      <c r="K10" s="157"/>
      <c r="L10" s="154">
        <f t="shared" ref="L10:L12" si="6">J10*K10</f>
        <v>0</v>
      </c>
      <c r="M10" s="153">
        <v>0</v>
      </c>
      <c r="N10" s="154">
        <f t="shared" ref="N10:N12" si="7">C10*M10</f>
        <v>0</v>
      </c>
      <c r="O10" s="153">
        <v>0</v>
      </c>
      <c r="P10" s="154">
        <f t="shared" ref="P10:P12" si="8">C10*O10</f>
        <v>0</v>
      </c>
      <c r="Q10" s="153">
        <v>1E-3</v>
      </c>
      <c r="R10" s="154">
        <f t="shared" ref="R10:R11" si="9">C10*Q10</f>
        <v>3.5329999999999999</v>
      </c>
      <c r="S10" s="153">
        <v>1E-3</v>
      </c>
      <c r="T10" s="154">
        <f t="shared" ref="T10:T12" si="10">C10*S10</f>
        <v>3.5329999999999999</v>
      </c>
      <c r="U10" s="153">
        <v>2.3E-2</v>
      </c>
      <c r="V10" s="154">
        <f t="shared" ref="V10:V12" si="11">C10*U10</f>
        <v>81.259</v>
      </c>
      <c r="W10" s="153">
        <v>0.12</v>
      </c>
      <c r="X10" s="154">
        <f t="shared" ref="X10:X12" si="12">C10*W10</f>
        <v>423.96</v>
      </c>
      <c r="Y10" s="153">
        <v>0.11600000000000001</v>
      </c>
      <c r="Z10" s="122">
        <f t="shared" ref="Z10:Z12" si="13">C10*Y10</f>
        <v>409.82800000000003</v>
      </c>
      <c r="AA10" s="58">
        <v>2.4E-2</v>
      </c>
      <c r="AB10" s="122">
        <f t="shared" ref="AB10:AB12" si="14">C10*AA10</f>
        <v>84.792000000000002</v>
      </c>
      <c r="AC10" s="58">
        <v>1E-3</v>
      </c>
      <c r="AD10" s="122">
        <f t="shared" si="0"/>
        <v>3.5329999999999999</v>
      </c>
      <c r="AE10" s="122"/>
      <c r="AF10" s="122"/>
      <c r="AG10" s="50"/>
      <c r="AH10" s="58"/>
      <c r="AI10" s="122">
        <f t="shared" ref="AI10:AI12" si="15">AG10*AH10</f>
        <v>0</v>
      </c>
      <c r="AJ10" s="50">
        <v>10</v>
      </c>
      <c r="AK10" s="58">
        <v>2.141</v>
      </c>
      <c r="AL10" s="123">
        <f t="shared" ref="AL10:AL12" si="16">AJ10*AK10</f>
        <v>21.41</v>
      </c>
      <c r="AM10" s="44"/>
      <c r="AN10" s="44"/>
      <c r="AO10" s="122">
        <f t="shared" ref="AO10:AO12" si="17">AM10*AN10*12/1000</f>
        <v>0</v>
      </c>
      <c r="AP10" s="41">
        <f t="shared" ref="AP10:AP12" si="18">E10+I10+L10+N10+P10+R10+T10+V10+X10+Z10+AB10+AD10+AE10+AF10+AI10+AL10+AO10</f>
        <v>3872.3799999999997</v>
      </c>
      <c r="AQ10" s="125">
        <f t="shared" si="1"/>
        <v>1.0960600056609113</v>
      </c>
      <c r="AR10" s="126">
        <f>ROUND((AP10/C10)/($AP$13/$C$13),5)</f>
        <v>0.88622000000000001</v>
      </c>
      <c r="AS10" s="111"/>
    </row>
    <row r="11" spans="1:45" s="112" customFormat="1" ht="19.5" customHeight="1" x14ac:dyDescent="0.25">
      <c r="A11" s="18" t="s">
        <v>24</v>
      </c>
      <c r="B11" s="47" t="s">
        <v>145</v>
      </c>
      <c r="C11" s="99">
        <v>2684</v>
      </c>
      <c r="D11" s="153">
        <v>0.80400000000000005</v>
      </c>
      <c r="E11" s="158">
        <f t="shared" si="2"/>
        <v>2157.9360000000001</v>
      </c>
      <c r="F11" s="155">
        <f t="shared" si="3"/>
        <v>134</v>
      </c>
      <c r="G11" s="155">
        <f t="shared" si="4"/>
        <v>2412</v>
      </c>
      <c r="H11" s="156"/>
      <c r="I11" s="154">
        <f t="shared" si="5"/>
        <v>0</v>
      </c>
      <c r="J11" s="157"/>
      <c r="K11" s="157"/>
      <c r="L11" s="154">
        <f t="shared" si="6"/>
        <v>0</v>
      </c>
      <c r="M11" s="153">
        <v>0</v>
      </c>
      <c r="N11" s="154">
        <f t="shared" si="7"/>
        <v>0</v>
      </c>
      <c r="O11" s="153">
        <v>0</v>
      </c>
      <c r="P11" s="154">
        <f t="shared" si="8"/>
        <v>0</v>
      </c>
      <c r="Q11" s="153">
        <v>1E-3</v>
      </c>
      <c r="R11" s="154">
        <f t="shared" si="9"/>
        <v>2.6840000000000002</v>
      </c>
      <c r="S11" s="153">
        <v>1E-3</v>
      </c>
      <c r="T11" s="154">
        <f t="shared" si="10"/>
        <v>2.6840000000000002</v>
      </c>
      <c r="U11" s="153">
        <v>2.3E-2</v>
      </c>
      <c r="V11" s="154">
        <f t="shared" si="11"/>
        <v>61.731999999999999</v>
      </c>
      <c r="W11" s="153">
        <v>0.12</v>
      </c>
      <c r="X11" s="154">
        <f t="shared" si="12"/>
        <v>322.08</v>
      </c>
      <c r="Y11" s="153">
        <v>0.11600000000000001</v>
      </c>
      <c r="Z11" s="122">
        <f t="shared" si="13"/>
        <v>311.34399999999999</v>
      </c>
      <c r="AA11" s="58">
        <v>2.4E-2</v>
      </c>
      <c r="AB11" s="122">
        <f t="shared" si="14"/>
        <v>64.415999999999997</v>
      </c>
      <c r="AC11" s="58">
        <v>1E-3</v>
      </c>
      <c r="AD11" s="122">
        <f t="shared" si="0"/>
        <v>2.6840000000000002</v>
      </c>
      <c r="AE11" s="122"/>
      <c r="AF11" s="122"/>
      <c r="AG11" s="50"/>
      <c r="AH11" s="58"/>
      <c r="AI11" s="122">
        <f t="shared" si="15"/>
        <v>0</v>
      </c>
      <c r="AJ11" s="50">
        <v>5</v>
      </c>
      <c r="AK11" s="58">
        <v>2.141</v>
      </c>
      <c r="AL11" s="123">
        <f t="shared" si="16"/>
        <v>10.705</v>
      </c>
      <c r="AM11" s="44"/>
      <c r="AN11" s="44"/>
      <c r="AO11" s="122">
        <f t="shared" si="17"/>
        <v>0</v>
      </c>
      <c r="AP11" s="41">
        <f t="shared" si="18"/>
        <v>2936.2650000000008</v>
      </c>
      <c r="AQ11" s="125">
        <f t="shared" si="1"/>
        <v>1.0939884500745158</v>
      </c>
      <c r="AR11" s="126">
        <f>ROUND((AP11/C11)/($AP$13/$C$13),5)</f>
        <v>0.88453999999999999</v>
      </c>
      <c r="AS11" s="111"/>
    </row>
    <row r="12" spans="1:45" s="112" customFormat="1" ht="19.5" customHeight="1" x14ac:dyDescent="0.25">
      <c r="A12" s="18" t="s">
        <v>23</v>
      </c>
      <c r="B12" s="47" t="s">
        <v>146</v>
      </c>
      <c r="C12" s="99">
        <v>2435</v>
      </c>
      <c r="D12" s="153">
        <v>0.80400000000000005</v>
      </c>
      <c r="E12" s="158">
        <f t="shared" si="2"/>
        <v>1957.74</v>
      </c>
      <c r="F12" s="155">
        <f t="shared" si="3"/>
        <v>122</v>
      </c>
      <c r="G12" s="155">
        <f t="shared" si="4"/>
        <v>2196</v>
      </c>
      <c r="H12" s="156"/>
      <c r="I12" s="154">
        <f t="shared" si="5"/>
        <v>0</v>
      </c>
      <c r="J12" s="157"/>
      <c r="K12" s="157"/>
      <c r="L12" s="154">
        <f t="shared" si="6"/>
        <v>0</v>
      </c>
      <c r="M12" s="153">
        <v>0</v>
      </c>
      <c r="N12" s="154">
        <f t="shared" si="7"/>
        <v>0</v>
      </c>
      <c r="O12" s="153">
        <v>0</v>
      </c>
      <c r="P12" s="154">
        <f t="shared" si="8"/>
        <v>0</v>
      </c>
      <c r="Q12" s="153">
        <v>1E-3</v>
      </c>
      <c r="R12" s="154">
        <f>C12*Q12</f>
        <v>2.4350000000000001</v>
      </c>
      <c r="S12" s="153">
        <v>1E-3</v>
      </c>
      <c r="T12" s="154">
        <f t="shared" si="10"/>
        <v>2.4350000000000001</v>
      </c>
      <c r="U12" s="153">
        <v>2.3E-2</v>
      </c>
      <c r="V12" s="154">
        <f t="shared" si="11"/>
        <v>56.005000000000003</v>
      </c>
      <c r="W12" s="153">
        <v>0.12</v>
      </c>
      <c r="X12" s="154">
        <f t="shared" si="12"/>
        <v>292.2</v>
      </c>
      <c r="Y12" s="153">
        <v>0.11600000000000001</v>
      </c>
      <c r="Z12" s="122">
        <f t="shared" si="13"/>
        <v>282.46000000000004</v>
      </c>
      <c r="AA12" s="58">
        <v>2.4E-2</v>
      </c>
      <c r="AB12" s="122">
        <f t="shared" si="14"/>
        <v>58.44</v>
      </c>
      <c r="AC12" s="58">
        <v>1E-3</v>
      </c>
      <c r="AD12" s="122">
        <f t="shared" si="0"/>
        <v>2.4350000000000001</v>
      </c>
      <c r="AE12" s="122"/>
      <c r="AF12" s="122"/>
      <c r="AG12" s="50"/>
      <c r="AH12" s="58"/>
      <c r="AI12" s="122">
        <f t="shared" si="15"/>
        <v>0</v>
      </c>
      <c r="AJ12" s="50">
        <v>4</v>
      </c>
      <c r="AK12" s="58">
        <v>2.141</v>
      </c>
      <c r="AL12" s="123">
        <f t="shared" si="16"/>
        <v>8.5640000000000001</v>
      </c>
      <c r="AM12" s="44"/>
      <c r="AN12" s="44"/>
      <c r="AO12" s="122">
        <f t="shared" si="17"/>
        <v>0</v>
      </c>
      <c r="AP12" s="41">
        <f t="shared" si="18"/>
        <v>2662.7139999999999</v>
      </c>
      <c r="AQ12" s="125">
        <f t="shared" si="1"/>
        <v>1.0935170431211498</v>
      </c>
      <c r="AR12" s="126">
        <f>ROUND((AP12/C12)/($AP$13/$C$13),5)</f>
        <v>0.88415999999999995</v>
      </c>
      <c r="AS12" s="111"/>
    </row>
    <row r="13" spans="1:45" s="112" customFormat="1" ht="19.5" customHeight="1" x14ac:dyDescent="0.25">
      <c r="A13" s="207" t="s">
        <v>0</v>
      </c>
      <c r="B13" s="207"/>
      <c r="C13" s="113">
        <f>SUM(C9:C12)</f>
        <v>15435</v>
      </c>
      <c r="D13" s="159" t="s">
        <v>74</v>
      </c>
      <c r="E13" s="160">
        <f>SUM(E9:E12)</f>
        <v>6956.2080000000005</v>
      </c>
      <c r="F13" s="161">
        <f>SUM(F9:F12)</f>
        <v>772</v>
      </c>
      <c r="G13" s="161">
        <f>SUM(G9:G12)</f>
        <v>13896</v>
      </c>
      <c r="H13" s="159" t="s">
        <v>74</v>
      </c>
      <c r="I13" s="160">
        <f>SUM(I9:I12)</f>
        <v>0</v>
      </c>
      <c r="J13" s="162">
        <f>SUM(J9:J12)</f>
        <v>0</v>
      </c>
      <c r="K13" s="163" t="s">
        <v>5</v>
      </c>
      <c r="L13" s="160">
        <f>SUM(L9:L12)</f>
        <v>0</v>
      </c>
      <c r="M13" s="163" t="s">
        <v>5</v>
      </c>
      <c r="N13" s="160">
        <f>SUM(N9:N12)</f>
        <v>6.7830000000000004</v>
      </c>
      <c r="O13" s="163" t="s">
        <v>5</v>
      </c>
      <c r="P13" s="160">
        <f>SUM(P9:P12)</f>
        <v>1444.779</v>
      </c>
      <c r="Q13" s="163" t="s">
        <v>5</v>
      </c>
      <c r="R13" s="160">
        <f>SUM(R9:R12)</f>
        <v>15.435</v>
      </c>
      <c r="S13" s="163" t="s">
        <v>5</v>
      </c>
      <c r="T13" s="160">
        <f>SUM(T9:T12)</f>
        <v>15.435</v>
      </c>
      <c r="U13" s="163" t="s">
        <v>5</v>
      </c>
      <c r="V13" s="160">
        <f>SUM(V9:V12)</f>
        <v>198.99599999999998</v>
      </c>
      <c r="W13" s="163" t="s">
        <v>5</v>
      </c>
      <c r="X13" s="160">
        <f>SUM(X9:X12)</f>
        <v>1886.115</v>
      </c>
      <c r="Y13" s="163" t="s">
        <v>5</v>
      </c>
      <c r="Z13" s="118">
        <f>SUM(Z9:Z12)</f>
        <v>4849.5929999999998</v>
      </c>
      <c r="AA13" s="127" t="s">
        <v>5</v>
      </c>
      <c r="AB13" s="118">
        <f>SUM(AB9:AB12)</f>
        <v>3660.1950000000002</v>
      </c>
      <c r="AC13" s="127" t="s">
        <v>5</v>
      </c>
      <c r="AD13" s="118">
        <f>SUM(AD9:AD12)</f>
        <v>15.435</v>
      </c>
      <c r="AE13" s="118">
        <f>SUM(AE9:AE12)</f>
        <v>0</v>
      </c>
      <c r="AF13" s="118">
        <f>SUM(AF9:AF12)</f>
        <v>0</v>
      </c>
      <c r="AG13" s="128">
        <f>SUM(AG9:AG12)</f>
        <v>0</v>
      </c>
      <c r="AH13" s="127" t="s">
        <v>5</v>
      </c>
      <c r="AI13" s="118">
        <f>SUM(AI9:AI12)</f>
        <v>0</v>
      </c>
      <c r="AJ13" s="128">
        <f>SUM(AJ9:AJ12)</f>
        <v>20</v>
      </c>
      <c r="AK13" s="127" t="s">
        <v>5</v>
      </c>
      <c r="AL13" s="118">
        <f>SUM(AL9:AL12)</f>
        <v>40.744999999999997</v>
      </c>
      <c r="AM13" s="127" t="s">
        <v>5</v>
      </c>
      <c r="AN13" s="129" t="s">
        <v>74</v>
      </c>
      <c r="AO13" s="118">
        <f>SUM(AO9:AO12)</f>
        <v>3.8625599999999996E-2</v>
      </c>
      <c r="AP13" s="118">
        <f>SUM(AP9:AP12)</f>
        <v>19089.757625599999</v>
      </c>
      <c r="AQ13" s="130">
        <f>SUM(AQ9:AQ12)</f>
        <v>4.7015809235359223</v>
      </c>
      <c r="AR13" s="121">
        <f>(AP13/C13)/($AP$13/$C$13)</f>
        <v>1</v>
      </c>
      <c r="AS13" s="111"/>
    </row>
    <row r="14" spans="1:45" x14ac:dyDescent="0.2">
      <c r="C14" s="5"/>
      <c r="AA14" s="5"/>
      <c r="AD14" s="5"/>
      <c r="AE14" s="5"/>
      <c r="AF14" s="5"/>
      <c r="AI14" s="5"/>
      <c r="AL14" s="5"/>
    </row>
    <row r="15" spans="1:45" x14ac:dyDescent="0.2">
      <c r="C15" s="9"/>
      <c r="AA15" s="5"/>
      <c r="AD15" s="5"/>
      <c r="AE15" s="5"/>
      <c r="AF15" s="5"/>
      <c r="AI15" s="5"/>
      <c r="AL15" s="5"/>
      <c r="AP15" s="4"/>
    </row>
    <row r="16" spans="1:45" x14ac:dyDescent="0.2">
      <c r="D16" s="5" t="s">
        <v>76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76</v>
      </c>
      <c r="Y16" s="5"/>
      <c r="AM16" s="5" t="s">
        <v>75</v>
      </c>
    </row>
    <row r="17" spans="1:41" ht="15.75" x14ac:dyDescent="0.25">
      <c r="AD17" s="56"/>
      <c r="AE17" s="56"/>
      <c r="AF17" s="56"/>
      <c r="AI17" s="56"/>
      <c r="AL17" s="56"/>
      <c r="AM17" s="5" t="s">
        <v>75</v>
      </c>
    </row>
    <row r="18" spans="1:41" ht="12.75" customHeight="1" x14ac:dyDescent="0.2">
      <c r="B18" s="5" t="s">
        <v>75</v>
      </c>
    </row>
    <row r="19" spans="1:41" ht="13.5" customHeight="1" x14ac:dyDescent="0.2"/>
    <row r="20" spans="1:41" ht="12.75" hidden="1" customHeight="1" x14ac:dyDescent="0.2">
      <c r="A20" s="208" t="s">
        <v>1</v>
      </c>
      <c r="B20" s="208" t="s">
        <v>2</v>
      </c>
      <c r="C20" s="191" t="s">
        <v>77</v>
      </c>
      <c r="D20" s="184" t="s">
        <v>46</v>
      </c>
      <c r="E20" s="94"/>
      <c r="F20" s="94"/>
      <c r="G20" s="92"/>
      <c r="H20" s="92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184" t="s">
        <v>46</v>
      </c>
      <c r="U20" s="91"/>
      <c r="V20" s="191" t="s">
        <v>47</v>
      </c>
      <c r="W20" s="184" t="s">
        <v>48</v>
      </c>
      <c r="X20" s="191" t="s">
        <v>49</v>
      </c>
      <c r="Y20" s="184" t="s">
        <v>50</v>
      </c>
      <c r="Z20" s="191" t="s">
        <v>51</v>
      </c>
      <c r="AA20" s="192"/>
      <c r="AB20" s="192"/>
      <c r="AC20" s="201" t="s">
        <v>52</v>
      </c>
      <c r="AD20" s="184" t="s">
        <v>53</v>
      </c>
      <c r="AE20" s="184" t="s">
        <v>53</v>
      </c>
      <c r="AF20" s="184" t="s">
        <v>53</v>
      </c>
      <c r="AG20" s="184" t="s">
        <v>52</v>
      </c>
      <c r="AH20" s="91"/>
      <c r="AI20" s="184" t="s">
        <v>53</v>
      </c>
      <c r="AJ20" s="184" t="s">
        <v>52</v>
      </c>
      <c r="AK20" s="91"/>
      <c r="AL20" s="184" t="s">
        <v>53</v>
      </c>
      <c r="AM20" s="184" t="s">
        <v>78</v>
      </c>
      <c r="AN20" s="191" t="s">
        <v>79</v>
      </c>
      <c r="AO20" s="184" t="s">
        <v>54</v>
      </c>
    </row>
    <row r="21" spans="1:41" ht="12.75" hidden="1" customHeight="1" x14ac:dyDescent="0.2">
      <c r="A21" s="209"/>
      <c r="B21" s="211"/>
      <c r="C21" s="191"/>
      <c r="D21" s="184"/>
      <c r="E21" s="95"/>
      <c r="F21" s="95"/>
      <c r="G21" s="93"/>
      <c r="H21" s="93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184"/>
      <c r="U21" s="91"/>
      <c r="V21" s="191"/>
      <c r="W21" s="184"/>
      <c r="X21" s="191"/>
      <c r="Y21" s="184"/>
      <c r="Z21" s="191"/>
      <c r="AA21" s="193"/>
      <c r="AB21" s="193"/>
      <c r="AC21" s="202"/>
      <c r="AD21" s="184"/>
      <c r="AE21" s="184"/>
      <c r="AF21" s="184"/>
      <c r="AG21" s="184"/>
      <c r="AH21" s="91"/>
      <c r="AI21" s="184"/>
      <c r="AJ21" s="184"/>
      <c r="AK21" s="91"/>
      <c r="AL21" s="184"/>
      <c r="AM21" s="184"/>
      <c r="AN21" s="191"/>
      <c r="AO21" s="184"/>
    </row>
    <row r="22" spans="1:41" ht="34.5" hidden="1" customHeight="1" x14ac:dyDescent="0.2">
      <c r="A22" s="210"/>
      <c r="B22" s="210"/>
      <c r="C22" s="191"/>
      <c r="D22" s="184"/>
      <c r="E22" s="95"/>
      <c r="F22" s="95"/>
      <c r="G22" s="93"/>
      <c r="H22" s="93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184"/>
      <c r="U22" s="91"/>
      <c r="V22" s="191"/>
      <c r="W22" s="184"/>
      <c r="X22" s="191"/>
      <c r="Y22" s="184"/>
      <c r="Z22" s="191"/>
      <c r="AA22" s="194"/>
      <c r="AB22" s="194"/>
      <c r="AC22" s="203"/>
      <c r="AD22" s="184"/>
      <c r="AE22" s="184"/>
      <c r="AF22" s="184"/>
      <c r="AG22" s="184"/>
      <c r="AH22" s="91"/>
      <c r="AI22" s="184"/>
      <c r="AJ22" s="184"/>
      <c r="AK22" s="91"/>
      <c r="AL22" s="184"/>
      <c r="AM22" s="184"/>
      <c r="AN22" s="191"/>
      <c r="AO22" s="184"/>
    </row>
    <row r="23" spans="1:41" ht="14.25" hidden="1" customHeight="1" thickBot="1" x14ac:dyDescent="0.25">
      <c r="A23" s="195" t="s">
        <v>58</v>
      </c>
      <c r="B23" s="196"/>
      <c r="C23" s="29">
        <v>1</v>
      </c>
      <c r="D23" s="30">
        <v>2</v>
      </c>
      <c r="E23" s="97"/>
      <c r="F23" s="97"/>
      <c r="G23" s="97"/>
      <c r="H23" s="97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>
        <v>2</v>
      </c>
      <c r="U23" s="30"/>
      <c r="V23" s="29" t="s">
        <v>59</v>
      </c>
      <c r="W23" s="30">
        <v>4</v>
      </c>
      <c r="X23" s="29" t="s">
        <v>60</v>
      </c>
      <c r="Y23" s="30">
        <v>6</v>
      </c>
      <c r="Z23" s="29" t="s">
        <v>61</v>
      </c>
      <c r="AA23" s="29"/>
      <c r="AB23" s="29"/>
      <c r="AC23" s="30">
        <v>8</v>
      </c>
      <c r="AD23" s="29">
        <v>9</v>
      </c>
      <c r="AE23" s="29">
        <v>9</v>
      </c>
      <c r="AF23" s="29">
        <v>9</v>
      </c>
      <c r="AG23" s="30">
        <v>8</v>
      </c>
      <c r="AH23" s="30"/>
      <c r="AI23" s="29">
        <v>9</v>
      </c>
      <c r="AJ23" s="30">
        <v>8</v>
      </c>
      <c r="AK23" s="30"/>
      <c r="AL23" s="29">
        <v>9</v>
      </c>
      <c r="AM23" s="30">
        <v>11</v>
      </c>
      <c r="AN23" s="30" t="s">
        <v>62</v>
      </c>
      <c r="AO23" s="30">
        <v>13</v>
      </c>
    </row>
    <row r="24" spans="1:41" ht="17.25" hidden="1" customHeight="1" x14ac:dyDescent="0.2">
      <c r="A24" s="197"/>
      <c r="B24" s="198"/>
      <c r="C24" s="31" t="s">
        <v>63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3"/>
      <c r="W24" s="34"/>
      <c r="X24" s="35"/>
      <c r="Y24" s="34"/>
      <c r="Z24" s="36"/>
      <c r="AA24" s="36"/>
      <c r="AB24" s="36"/>
      <c r="AC24" s="35"/>
      <c r="AD24" s="37">
        <v>4.3E-3</v>
      </c>
      <c r="AE24" s="37">
        <v>4.3E-3</v>
      </c>
      <c r="AF24" s="37">
        <v>4.3E-3</v>
      </c>
      <c r="AG24" s="35"/>
      <c r="AH24" s="35"/>
      <c r="AI24" s="37">
        <v>4.3E-3</v>
      </c>
      <c r="AJ24" s="35"/>
      <c r="AK24" s="35"/>
      <c r="AL24" s="37">
        <v>4.3E-3</v>
      </c>
      <c r="AM24" s="34"/>
      <c r="AN24" s="35"/>
      <c r="AO24" s="34"/>
    </row>
    <row r="25" spans="1:41" ht="15.75" hidden="1" customHeight="1" x14ac:dyDescent="0.25">
      <c r="A25" s="38">
        <v>1</v>
      </c>
      <c r="B25" s="39" t="s">
        <v>64</v>
      </c>
      <c r="C25" s="51">
        <v>33351</v>
      </c>
      <c r="D25" s="57">
        <v>0.496</v>
      </c>
      <c r="E25" s="98"/>
      <c r="F25" s="98"/>
      <c r="G25" s="98"/>
      <c r="H25" s="98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>
        <v>0.496</v>
      </c>
      <c r="U25" s="57"/>
      <c r="V25" s="53">
        <f t="shared" ref="V25:V43" si="19">C25*D25</f>
        <v>16542.096000000001</v>
      </c>
      <c r="W25" s="58">
        <v>0.06</v>
      </c>
      <c r="X25" s="43">
        <f t="shared" ref="X25:X43" si="20">W25*C25</f>
        <v>2001.06</v>
      </c>
      <c r="Y25" s="40">
        <v>0.40899999999999997</v>
      </c>
      <c r="Z25" s="48">
        <f t="shared" ref="Z25:Z43" si="21">Y25*C25</f>
        <v>13640.558999999999</v>
      </c>
      <c r="AA25" s="42"/>
      <c r="AB25" s="43"/>
      <c r="AC25" s="44">
        <v>88.1</v>
      </c>
      <c r="AD25" s="45">
        <v>3.3E-3</v>
      </c>
      <c r="AE25" s="45">
        <v>3.3E-3</v>
      </c>
      <c r="AF25" s="45">
        <v>3.3E-3</v>
      </c>
      <c r="AG25" s="44">
        <v>88.1</v>
      </c>
      <c r="AH25" s="44"/>
      <c r="AI25" s="45">
        <v>3.3E-3</v>
      </c>
      <c r="AJ25" s="44">
        <v>88.1</v>
      </c>
      <c r="AK25" s="44"/>
      <c r="AL25" s="45">
        <v>3.3E-3</v>
      </c>
      <c r="AM25" s="45"/>
      <c r="AN25" s="59">
        <v>127</v>
      </c>
      <c r="AO25" s="60">
        <v>3.7000000000000002E-3</v>
      </c>
    </row>
    <row r="26" spans="1:41" ht="15.75" hidden="1" customHeight="1" x14ac:dyDescent="0.25">
      <c r="A26" s="46">
        <v>2</v>
      </c>
      <c r="B26" s="47" t="s">
        <v>65</v>
      </c>
      <c r="C26" s="51">
        <v>5340</v>
      </c>
      <c r="D26" s="57">
        <v>0.496</v>
      </c>
      <c r="E26" s="98"/>
      <c r="F26" s="98"/>
      <c r="G26" s="98"/>
      <c r="H26" s="98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>
        <v>0.496</v>
      </c>
      <c r="U26" s="57"/>
      <c r="V26" s="53">
        <f t="shared" si="19"/>
        <v>2648.64</v>
      </c>
      <c r="W26" s="58">
        <v>0.15</v>
      </c>
      <c r="X26" s="43">
        <f t="shared" si="20"/>
        <v>801</v>
      </c>
      <c r="Y26" s="40">
        <v>0.40899999999999997</v>
      </c>
      <c r="Z26" s="49">
        <f t="shared" si="21"/>
        <v>2184.06</v>
      </c>
      <c r="AA26" s="42"/>
      <c r="AB26" s="43"/>
      <c r="AC26" s="44">
        <v>15.2</v>
      </c>
      <c r="AD26" s="45">
        <v>3.3E-3</v>
      </c>
      <c r="AE26" s="45">
        <v>3.3E-3</v>
      </c>
      <c r="AF26" s="45">
        <v>3.3E-3</v>
      </c>
      <c r="AG26" s="44">
        <v>15.2</v>
      </c>
      <c r="AH26" s="44"/>
      <c r="AI26" s="45">
        <v>3.3E-3</v>
      </c>
      <c r="AJ26" s="44">
        <v>15.2</v>
      </c>
      <c r="AK26" s="44"/>
      <c r="AL26" s="45">
        <v>3.3E-3</v>
      </c>
      <c r="AM26" s="45"/>
      <c r="AN26" s="61">
        <v>127</v>
      </c>
      <c r="AO26" s="60">
        <v>3.7000000000000002E-3</v>
      </c>
    </row>
    <row r="27" spans="1:41" ht="15.75" hidden="1" customHeight="1" x14ac:dyDescent="0.25">
      <c r="A27" s="46">
        <v>3</v>
      </c>
      <c r="B27" s="47" t="s">
        <v>66</v>
      </c>
      <c r="C27" s="51">
        <v>5077</v>
      </c>
      <c r="D27" s="57">
        <v>0.496</v>
      </c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>
        <v>0.496</v>
      </c>
      <c r="U27" s="57"/>
      <c r="V27" s="53">
        <f t="shared" si="19"/>
        <v>2518.192</v>
      </c>
      <c r="W27" s="58">
        <v>0.15</v>
      </c>
      <c r="X27" s="43">
        <f t="shared" si="20"/>
        <v>761.55</v>
      </c>
      <c r="Y27" s="40">
        <v>0.40899999999999997</v>
      </c>
      <c r="Z27" s="49">
        <f t="shared" si="21"/>
        <v>2076.4929999999999</v>
      </c>
      <c r="AA27" s="42"/>
      <c r="AB27" s="43"/>
      <c r="AC27" s="44">
        <v>10.199999999999999</v>
      </c>
      <c r="AD27" s="45">
        <v>3.3E-3</v>
      </c>
      <c r="AE27" s="45">
        <v>3.3E-3</v>
      </c>
      <c r="AF27" s="45">
        <v>3.3E-3</v>
      </c>
      <c r="AG27" s="44">
        <v>10.199999999999999</v>
      </c>
      <c r="AH27" s="44"/>
      <c r="AI27" s="45">
        <v>3.3E-3</v>
      </c>
      <c r="AJ27" s="44">
        <v>10.199999999999999</v>
      </c>
      <c r="AK27" s="44"/>
      <c r="AL27" s="45">
        <v>3.3E-3</v>
      </c>
      <c r="AM27" s="45"/>
      <c r="AN27" s="61">
        <v>127</v>
      </c>
      <c r="AO27" s="60">
        <v>3.7000000000000002E-3</v>
      </c>
    </row>
    <row r="28" spans="1:41" ht="15.75" hidden="1" customHeight="1" x14ac:dyDescent="0.25">
      <c r="A28" s="46">
        <v>4</v>
      </c>
      <c r="B28" s="47" t="s">
        <v>67</v>
      </c>
      <c r="C28" s="51">
        <v>6359</v>
      </c>
      <c r="D28" s="57">
        <v>0.496</v>
      </c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>
        <v>0.496</v>
      </c>
      <c r="U28" s="57"/>
      <c r="V28" s="53">
        <f t="shared" si="19"/>
        <v>3154.0639999999999</v>
      </c>
      <c r="W28" s="58">
        <v>0.15</v>
      </c>
      <c r="X28" s="43">
        <f t="shared" si="20"/>
        <v>953.84999999999991</v>
      </c>
      <c r="Y28" s="40">
        <v>0.40899999999999997</v>
      </c>
      <c r="Z28" s="49">
        <f t="shared" si="21"/>
        <v>2600.8309999999997</v>
      </c>
      <c r="AA28" s="42"/>
      <c r="AB28" s="43"/>
      <c r="AC28" s="44">
        <v>6.8</v>
      </c>
      <c r="AD28" s="45">
        <v>3.3E-3</v>
      </c>
      <c r="AE28" s="45">
        <v>3.3E-3</v>
      </c>
      <c r="AF28" s="45">
        <v>3.3E-3</v>
      </c>
      <c r="AG28" s="44">
        <v>6.8</v>
      </c>
      <c r="AH28" s="44"/>
      <c r="AI28" s="45">
        <v>3.3E-3</v>
      </c>
      <c r="AJ28" s="44">
        <v>6.8</v>
      </c>
      <c r="AK28" s="44"/>
      <c r="AL28" s="45">
        <v>3.3E-3</v>
      </c>
      <c r="AM28" s="45"/>
      <c r="AN28" s="61">
        <v>127</v>
      </c>
      <c r="AO28" s="60">
        <v>3.7000000000000002E-3</v>
      </c>
    </row>
    <row r="29" spans="1:41" ht="15.75" hidden="1" customHeight="1" x14ac:dyDescent="0.25">
      <c r="A29" s="46">
        <v>5</v>
      </c>
      <c r="B29" s="47" t="s">
        <v>68</v>
      </c>
      <c r="C29" s="51">
        <v>4707</v>
      </c>
      <c r="D29" s="57">
        <v>0.496</v>
      </c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>
        <v>0.496</v>
      </c>
      <c r="U29" s="57"/>
      <c r="V29" s="53">
        <f t="shared" si="19"/>
        <v>2334.672</v>
      </c>
      <c r="W29" s="58">
        <v>0.2</v>
      </c>
      <c r="X29" s="43">
        <f t="shared" si="20"/>
        <v>941.40000000000009</v>
      </c>
      <c r="Y29" s="40">
        <v>0.40899999999999997</v>
      </c>
      <c r="Z29" s="49">
        <f t="shared" si="21"/>
        <v>1925.1629999999998</v>
      </c>
      <c r="AA29" s="42"/>
      <c r="AB29" s="43"/>
      <c r="AC29" s="44">
        <v>6.4</v>
      </c>
      <c r="AD29" s="45">
        <v>3.3E-3</v>
      </c>
      <c r="AE29" s="45">
        <v>3.3E-3</v>
      </c>
      <c r="AF29" s="45">
        <v>3.3E-3</v>
      </c>
      <c r="AG29" s="44">
        <v>6.4</v>
      </c>
      <c r="AH29" s="44"/>
      <c r="AI29" s="45">
        <v>3.3E-3</v>
      </c>
      <c r="AJ29" s="44">
        <v>6.4</v>
      </c>
      <c r="AK29" s="44"/>
      <c r="AL29" s="45">
        <v>3.3E-3</v>
      </c>
      <c r="AM29" s="45"/>
      <c r="AN29" s="61">
        <v>127</v>
      </c>
      <c r="AO29" s="60">
        <v>3.7000000000000002E-3</v>
      </c>
    </row>
    <row r="30" spans="1:41" ht="15.75" hidden="1" customHeight="1" x14ac:dyDescent="0.25">
      <c r="A30" s="46">
        <v>6</v>
      </c>
      <c r="B30" s="47" t="s">
        <v>69</v>
      </c>
      <c r="C30" s="51">
        <v>1875</v>
      </c>
      <c r="D30" s="62">
        <v>0.59830000000000005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>
        <v>0.59830000000000005</v>
      </c>
      <c r="U30" s="62"/>
      <c r="V30" s="53">
        <f t="shared" si="19"/>
        <v>1121.8125</v>
      </c>
      <c r="W30" s="58">
        <v>0.3</v>
      </c>
      <c r="X30" s="43">
        <f t="shared" si="20"/>
        <v>562.5</v>
      </c>
      <c r="Y30" s="40">
        <v>0.23</v>
      </c>
      <c r="Z30" s="49">
        <f t="shared" si="21"/>
        <v>431.25</v>
      </c>
      <c r="AA30" s="49"/>
      <c r="AB30" s="43"/>
      <c r="AC30" s="44">
        <v>8.6999999999999993</v>
      </c>
      <c r="AD30" s="45">
        <v>3.3E-3</v>
      </c>
      <c r="AE30" s="45">
        <v>3.3E-3</v>
      </c>
      <c r="AF30" s="45">
        <v>3.3E-3</v>
      </c>
      <c r="AG30" s="44">
        <v>8.6999999999999993</v>
      </c>
      <c r="AH30" s="44"/>
      <c r="AI30" s="45">
        <v>3.3E-3</v>
      </c>
      <c r="AJ30" s="44">
        <v>8.6999999999999993</v>
      </c>
      <c r="AK30" s="44"/>
      <c r="AL30" s="45">
        <v>3.3E-3</v>
      </c>
      <c r="AM30" s="45"/>
      <c r="AN30" s="61">
        <v>127</v>
      </c>
      <c r="AO30" s="60">
        <v>2.5999999999999999E-3</v>
      </c>
    </row>
    <row r="31" spans="1:41" ht="15.75" hidden="1" customHeight="1" x14ac:dyDescent="0.25">
      <c r="A31" s="46">
        <v>7</v>
      </c>
      <c r="B31" s="47" t="s">
        <v>70</v>
      </c>
      <c r="C31" s="51">
        <v>2513</v>
      </c>
      <c r="D31" s="62">
        <v>0.59830000000000005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>
        <v>0.59830000000000005</v>
      </c>
      <c r="U31" s="62"/>
      <c r="V31" s="53">
        <f t="shared" si="19"/>
        <v>1503.5279</v>
      </c>
      <c r="W31" s="58">
        <v>0.3</v>
      </c>
      <c r="X31" s="43">
        <f t="shared" si="20"/>
        <v>753.9</v>
      </c>
      <c r="Y31" s="40">
        <v>0.23</v>
      </c>
      <c r="Z31" s="49">
        <f t="shared" si="21"/>
        <v>577.99</v>
      </c>
      <c r="AA31" s="49"/>
      <c r="AB31" s="43"/>
      <c r="AC31" s="44">
        <v>7</v>
      </c>
      <c r="AD31" s="45">
        <v>3.3E-3</v>
      </c>
      <c r="AE31" s="45">
        <v>3.3E-3</v>
      </c>
      <c r="AF31" s="45">
        <v>3.3E-3</v>
      </c>
      <c r="AG31" s="44">
        <v>7</v>
      </c>
      <c r="AH31" s="44"/>
      <c r="AI31" s="45">
        <v>3.3E-3</v>
      </c>
      <c r="AJ31" s="44">
        <v>7</v>
      </c>
      <c r="AK31" s="44"/>
      <c r="AL31" s="45">
        <v>3.3E-3</v>
      </c>
      <c r="AM31" s="45"/>
      <c r="AN31" s="61">
        <v>127</v>
      </c>
      <c r="AO31" s="60">
        <v>2.5999999999999999E-3</v>
      </c>
    </row>
    <row r="32" spans="1:41" ht="15.75" hidden="1" customHeight="1" x14ac:dyDescent="0.25">
      <c r="A32" s="46">
        <v>8</v>
      </c>
      <c r="B32" s="47" t="s">
        <v>71</v>
      </c>
      <c r="C32" s="51">
        <v>595</v>
      </c>
      <c r="D32" s="62">
        <v>0.59830000000000005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>
        <v>0.59830000000000005</v>
      </c>
      <c r="U32" s="62"/>
      <c r="V32" s="41">
        <f t="shared" si="19"/>
        <v>355.98850000000004</v>
      </c>
      <c r="W32" s="58">
        <v>0.5</v>
      </c>
      <c r="X32" s="43">
        <f t="shared" si="20"/>
        <v>297.5</v>
      </c>
      <c r="Y32" s="40">
        <v>0.23</v>
      </c>
      <c r="Z32" s="49">
        <f t="shared" si="21"/>
        <v>136.85</v>
      </c>
      <c r="AA32" s="49"/>
      <c r="AB32" s="43"/>
      <c r="AC32" s="44">
        <v>0.5</v>
      </c>
      <c r="AD32" s="45"/>
      <c r="AE32" s="45"/>
      <c r="AF32" s="45"/>
      <c r="AG32" s="44">
        <v>0.5</v>
      </c>
      <c r="AH32" s="44"/>
      <c r="AI32" s="45"/>
      <c r="AJ32" s="44">
        <v>0.5</v>
      </c>
      <c r="AK32" s="44"/>
      <c r="AL32" s="45"/>
      <c r="AM32" s="45"/>
      <c r="AN32" s="61">
        <v>127</v>
      </c>
      <c r="AO32" s="60">
        <v>2.5999999999999999E-3</v>
      </c>
    </row>
    <row r="33" spans="1:41" ht="15.75" hidden="1" customHeight="1" x14ac:dyDescent="0.25">
      <c r="A33" s="46">
        <v>9</v>
      </c>
      <c r="B33" s="47" t="s">
        <v>72</v>
      </c>
      <c r="C33" s="51">
        <v>2240</v>
      </c>
      <c r="D33" s="62">
        <v>0.59830000000000005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>
        <v>0.59830000000000005</v>
      </c>
      <c r="U33" s="62"/>
      <c r="V33" s="41">
        <f t="shared" si="19"/>
        <v>1340.192</v>
      </c>
      <c r="W33" s="58">
        <v>0.3</v>
      </c>
      <c r="X33" s="43">
        <f t="shared" si="20"/>
        <v>672</v>
      </c>
      <c r="Y33" s="40">
        <v>0.23</v>
      </c>
      <c r="Z33" s="49">
        <f t="shared" si="21"/>
        <v>515.20000000000005</v>
      </c>
      <c r="AA33" s="49"/>
      <c r="AB33" s="43"/>
      <c r="AC33" s="44">
        <v>5.8</v>
      </c>
      <c r="AD33" s="45">
        <v>3.3E-3</v>
      </c>
      <c r="AE33" s="45">
        <v>3.3E-3</v>
      </c>
      <c r="AF33" s="45">
        <v>3.3E-3</v>
      </c>
      <c r="AG33" s="44">
        <v>5.8</v>
      </c>
      <c r="AH33" s="44"/>
      <c r="AI33" s="45">
        <v>3.3E-3</v>
      </c>
      <c r="AJ33" s="44">
        <v>5.8</v>
      </c>
      <c r="AK33" s="44"/>
      <c r="AL33" s="45">
        <v>3.3E-3</v>
      </c>
      <c r="AM33" s="45"/>
      <c r="AN33" s="61">
        <v>127</v>
      </c>
      <c r="AO33" s="60">
        <v>2.5999999999999999E-3</v>
      </c>
    </row>
    <row r="34" spans="1:41" ht="15.75" hidden="1" customHeight="1" x14ac:dyDescent="0.25">
      <c r="A34" s="46">
        <v>10</v>
      </c>
      <c r="B34" s="47" t="s">
        <v>73</v>
      </c>
      <c r="C34" s="51">
        <v>386</v>
      </c>
      <c r="D34" s="62">
        <v>0.59830000000000005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>
        <v>0.59830000000000005</v>
      </c>
      <c r="U34" s="62"/>
      <c r="V34" s="53">
        <f t="shared" si="19"/>
        <v>230.94380000000001</v>
      </c>
      <c r="W34" s="58">
        <v>0.5</v>
      </c>
      <c r="X34" s="43">
        <f t="shared" si="20"/>
        <v>193</v>
      </c>
      <c r="Y34" s="40">
        <v>0.23</v>
      </c>
      <c r="Z34" s="49">
        <f t="shared" si="21"/>
        <v>88.78</v>
      </c>
      <c r="AA34" s="49"/>
      <c r="AB34" s="43"/>
      <c r="AC34" s="50"/>
      <c r="AD34" s="45"/>
      <c r="AE34" s="45"/>
      <c r="AF34" s="45"/>
      <c r="AG34" s="50"/>
      <c r="AH34" s="50"/>
      <c r="AI34" s="45"/>
      <c r="AJ34" s="50"/>
      <c r="AK34" s="50"/>
      <c r="AL34" s="45"/>
      <c r="AM34" s="45"/>
      <c r="AN34" s="61">
        <v>127</v>
      </c>
      <c r="AO34" s="60">
        <v>2.5999999999999999E-3</v>
      </c>
    </row>
    <row r="35" spans="1:41" ht="15.75" hidden="1" customHeight="1" x14ac:dyDescent="0.25">
      <c r="A35" s="46">
        <v>11</v>
      </c>
      <c r="B35" s="47"/>
      <c r="C35" s="51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3">
        <f t="shared" si="19"/>
        <v>0</v>
      </c>
      <c r="W35" s="44"/>
      <c r="X35" s="43">
        <f t="shared" si="20"/>
        <v>0</v>
      </c>
      <c r="Y35" s="54"/>
      <c r="Z35" s="43">
        <f t="shared" si="21"/>
        <v>0</v>
      </c>
      <c r="AA35" s="43"/>
      <c r="AB35" s="43"/>
      <c r="AC35" s="50"/>
      <c r="AD35" s="45"/>
      <c r="AE35" s="45"/>
      <c r="AF35" s="45"/>
      <c r="AG35" s="50"/>
      <c r="AH35" s="50"/>
      <c r="AI35" s="45"/>
      <c r="AJ35" s="50"/>
      <c r="AK35" s="50"/>
      <c r="AL35" s="45"/>
      <c r="AM35" s="45"/>
      <c r="AN35" s="43"/>
      <c r="AO35" s="45"/>
    </row>
    <row r="36" spans="1:41" ht="15.75" hidden="1" customHeight="1" x14ac:dyDescent="0.25">
      <c r="A36" s="46">
        <v>12</v>
      </c>
      <c r="B36" s="47"/>
      <c r="C36" s="51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3">
        <f t="shared" si="19"/>
        <v>0</v>
      </c>
      <c r="W36" s="44"/>
      <c r="X36" s="43">
        <f t="shared" si="20"/>
        <v>0</v>
      </c>
      <c r="Y36" s="54"/>
      <c r="Z36" s="43">
        <f t="shared" si="21"/>
        <v>0</v>
      </c>
      <c r="AA36" s="43"/>
      <c r="AB36" s="43"/>
      <c r="AC36" s="50"/>
      <c r="AD36" s="45"/>
      <c r="AE36" s="45"/>
      <c r="AF36" s="45"/>
      <c r="AG36" s="50"/>
      <c r="AH36" s="50"/>
      <c r="AI36" s="45"/>
      <c r="AJ36" s="50"/>
      <c r="AK36" s="50"/>
      <c r="AL36" s="45"/>
      <c r="AM36" s="45"/>
      <c r="AN36" s="43"/>
      <c r="AO36" s="45"/>
    </row>
    <row r="37" spans="1:41" ht="15.75" hidden="1" customHeight="1" x14ac:dyDescent="0.25">
      <c r="A37" s="46">
        <v>13</v>
      </c>
      <c r="B37" s="47"/>
      <c r="C37" s="51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3">
        <f t="shared" si="19"/>
        <v>0</v>
      </c>
      <c r="W37" s="44"/>
      <c r="X37" s="43">
        <f t="shared" si="20"/>
        <v>0</v>
      </c>
      <c r="Y37" s="54"/>
      <c r="Z37" s="43">
        <f t="shared" si="21"/>
        <v>0</v>
      </c>
      <c r="AA37" s="43"/>
      <c r="AB37" s="43"/>
      <c r="AC37" s="50"/>
      <c r="AD37" s="45"/>
      <c r="AE37" s="45"/>
      <c r="AF37" s="45"/>
      <c r="AG37" s="50"/>
      <c r="AH37" s="50"/>
      <c r="AI37" s="45"/>
      <c r="AJ37" s="50"/>
      <c r="AK37" s="50"/>
      <c r="AL37" s="45"/>
      <c r="AM37" s="45"/>
      <c r="AN37" s="43"/>
      <c r="AO37" s="45"/>
    </row>
    <row r="38" spans="1:41" ht="15.75" hidden="1" customHeight="1" x14ac:dyDescent="0.25">
      <c r="A38" s="46">
        <v>14</v>
      </c>
      <c r="B38" s="47"/>
      <c r="C38" s="51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3">
        <f t="shared" si="19"/>
        <v>0</v>
      </c>
      <c r="W38" s="44"/>
      <c r="X38" s="43">
        <f t="shared" si="20"/>
        <v>0</v>
      </c>
      <c r="Y38" s="54"/>
      <c r="Z38" s="43">
        <f t="shared" si="21"/>
        <v>0</v>
      </c>
      <c r="AA38" s="43"/>
      <c r="AB38" s="43"/>
      <c r="AC38" s="50"/>
      <c r="AD38" s="45"/>
      <c r="AE38" s="45"/>
      <c r="AF38" s="45"/>
      <c r="AG38" s="50"/>
      <c r="AH38" s="50"/>
      <c r="AI38" s="45"/>
      <c r="AJ38" s="50"/>
      <c r="AK38" s="50"/>
      <c r="AL38" s="45"/>
      <c r="AM38" s="45"/>
      <c r="AN38" s="43"/>
      <c r="AO38" s="45"/>
    </row>
    <row r="39" spans="1:41" ht="15.75" hidden="1" customHeight="1" x14ac:dyDescent="0.25">
      <c r="A39" s="46">
        <v>15</v>
      </c>
      <c r="B39" s="47"/>
      <c r="C39" s="51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3">
        <f t="shared" si="19"/>
        <v>0</v>
      </c>
      <c r="W39" s="44"/>
      <c r="X39" s="43">
        <f t="shared" si="20"/>
        <v>0</v>
      </c>
      <c r="Y39" s="54"/>
      <c r="Z39" s="43">
        <f t="shared" si="21"/>
        <v>0</v>
      </c>
      <c r="AA39" s="43"/>
      <c r="AB39" s="43"/>
      <c r="AC39" s="50"/>
      <c r="AD39" s="45"/>
      <c r="AE39" s="45"/>
      <c r="AF39" s="45"/>
      <c r="AG39" s="50"/>
      <c r="AH39" s="50"/>
      <c r="AI39" s="45"/>
      <c r="AJ39" s="50"/>
      <c r="AK39" s="50"/>
      <c r="AL39" s="45"/>
      <c r="AM39" s="45"/>
      <c r="AN39" s="43"/>
      <c r="AO39" s="45"/>
    </row>
    <row r="40" spans="1:41" ht="15.75" hidden="1" customHeight="1" x14ac:dyDescent="0.25">
      <c r="A40" s="46">
        <v>16</v>
      </c>
      <c r="B40" s="47"/>
      <c r="C40" s="51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3">
        <f t="shared" si="19"/>
        <v>0</v>
      </c>
      <c r="W40" s="44"/>
      <c r="X40" s="43">
        <f t="shared" si="20"/>
        <v>0</v>
      </c>
      <c r="Y40" s="54"/>
      <c r="Z40" s="43">
        <f t="shared" si="21"/>
        <v>0</v>
      </c>
      <c r="AA40" s="43"/>
      <c r="AB40" s="43"/>
      <c r="AC40" s="50"/>
      <c r="AD40" s="45"/>
      <c r="AE40" s="45"/>
      <c r="AF40" s="45"/>
      <c r="AG40" s="50"/>
      <c r="AH40" s="50"/>
      <c r="AI40" s="45"/>
      <c r="AJ40" s="50"/>
      <c r="AK40" s="50"/>
      <c r="AL40" s="45"/>
      <c r="AM40" s="45"/>
      <c r="AN40" s="43"/>
      <c r="AO40" s="45"/>
    </row>
    <row r="41" spans="1:41" ht="15.75" hidden="1" customHeight="1" x14ac:dyDescent="0.25">
      <c r="A41" s="46">
        <v>17</v>
      </c>
      <c r="B41" s="47"/>
      <c r="C41" s="51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3">
        <f t="shared" si="19"/>
        <v>0</v>
      </c>
      <c r="W41" s="44"/>
      <c r="X41" s="43">
        <f t="shared" si="20"/>
        <v>0</v>
      </c>
      <c r="Y41" s="54"/>
      <c r="Z41" s="43">
        <f t="shared" si="21"/>
        <v>0</v>
      </c>
      <c r="AA41" s="43"/>
      <c r="AB41" s="43"/>
      <c r="AC41" s="50"/>
      <c r="AD41" s="45"/>
      <c r="AE41" s="45"/>
      <c r="AF41" s="45"/>
      <c r="AG41" s="50"/>
      <c r="AH41" s="50"/>
      <c r="AI41" s="45"/>
      <c r="AJ41" s="50"/>
      <c r="AK41" s="50"/>
      <c r="AL41" s="45"/>
      <c r="AM41" s="45"/>
      <c r="AN41" s="43"/>
      <c r="AO41" s="45"/>
    </row>
    <row r="42" spans="1:41" ht="15.75" hidden="1" customHeight="1" x14ac:dyDescent="0.25">
      <c r="A42" s="46">
        <v>18</v>
      </c>
      <c r="B42" s="47"/>
      <c r="C42" s="51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3">
        <f t="shared" si="19"/>
        <v>0</v>
      </c>
      <c r="W42" s="44"/>
      <c r="X42" s="43">
        <f t="shared" si="20"/>
        <v>0</v>
      </c>
      <c r="Y42" s="54"/>
      <c r="Z42" s="43">
        <f t="shared" si="21"/>
        <v>0</v>
      </c>
      <c r="AA42" s="43"/>
      <c r="AB42" s="43"/>
      <c r="AC42" s="50"/>
      <c r="AD42" s="45"/>
      <c r="AE42" s="45"/>
      <c r="AF42" s="45"/>
      <c r="AG42" s="50"/>
      <c r="AH42" s="50"/>
      <c r="AI42" s="45"/>
      <c r="AJ42" s="50"/>
      <c r="AK42" s="50"/>
      <c r="AL42" s="45"/>
      <c r="AM42" s="45"/>
      <c r="AN42" s="43"/>
      <c r="AO42" s="45"/>
    </row>
    <row r="43" spans="1:41" ht="15.75" hidden="1" customHeight="1" x14ac:dyDescent="0.25">
      <c r="A43" s="46">
        <v>19</v>
      </c>
      <c r="B43" s="47"/>
      <c r="C43" s="51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3">
        <f t="shared" si="19"/>
        <v>0</v>
      </c>
      <c r="W43" s="44"/>
      <c r="X43" s="43">
        <f t="shared" si="20"/>
        <v>0</v>
      </c>
      <c r="Y43" s="54"/>
      <c r="Z43" s="43">
        <f t="shared" si="21"/>
        <v>0</v>
      </c>
      <c r="AA43" s="43"/>
      <c r="AB43" s="43"/>
      <c r="AC43" s="50"/>
      <c r="AD43" s="45"/>
      <c r="AE43" s="45"/>
      <c r="AF43" s="45"/>
      <c r="AG43" s="50"/>
      <c r="AH43" s="50"/>
      <c r="AI43" s="45"/>
      <c r="AJ43" s="50"/>
      <c r="AK43" s="50"/>
      <c r="AL43" s="45"/>
      <c r="AM43" s="45"/>
      <c r="AN43" s="43"/>
      <c r="AO43" s="45"/>
    </row>
    <row r="44" spans="1:41" ht="16.5" hidden="1" customHeight="1" thickBot="1" x14ac:dyDescent="0.3">
      <c r="A44" s="199" t="s">
        <v>0</v>
      </c>
      <c r="B44" s="200"/>
      <c r="C44" s="55">
        <f>SUM(C25:C43)</f>
        <v>62443</v>
      </c>
      <c r="D44" s="55" t="s">
        <v>74</v>
      </c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 t="s">
        <v>74</v>
      </c>
      <c r="U44" s="55"/>
      <c r="V44" s="55">
        <f>SUM(V25:V43)</f>
        <v>31750.128699999997</v>
      </c>
      <c r="W44" s="55" t="s">
        <v>74</v>
      </c>
      <c r="X44" s="55">
        <f>SUM(X25:X43)</f>
        <v>7937.7599999999984</v>
      </c>
      <c r="Y44" s="55" t="s">
        <v>74</v>
      </c>
      <c r="Z44" s="55">
        <f>SUM(Z25:Z43)</f>
        <v>24177.175999999996</v>
      </c>
      <c r="AA44" s="55"/>
      <c r="AB44" s="55"/>
      <c r="AC44" s="55">
        <f>SUM(AC25:AC43)</f>
        <v>148.70000000000002</v>
      </c>
      <c r="AD44" s="55" t="s">
        <v>74</v>
      </c>
      <c r="AE44" s="55" t="s">
        <v>74</v>
      </c>
      <c r="AF44" s="55" t="s">
        <v>74</v>
      </c>
      <c r="AG44" s="55">
        <f>SUM(AG25:AG43)</f>
        <v>148.70000000000002</v>
      </c>
      <c r="AH44" s="55"/>
      <c r="AI44" s="55" t="s">
        <v>74</v>
      </c>
      <c r="AJ44" s="55">
        <f>SUM(AJ25:AJ43)</f>
        <v>148.70000000000002</v>
      </c>
      <c r="AK44" s="55"/>
      <c r="AL44" s="55" t="s">
        <v>74</v>
      </c>
      <c r="AM44" s="55" t="s">
        <v>74</v>
      </c>
      <c r="AN44" s="55">
        <f>SUM(AN25:AN43)</f>
        <v>1270</v>
      </c>
      <c r="AO44" s="55" t="s">
        <v>74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75</v>
      </c>
    </row>
    <row r="48" spans="1:41" x14ac:dyDescent="0.2">
      <c r="V48" s="1" t="s">
        <v>75</v>
      </c>
      <c r="X48" s="1" t="s">
        <v>75</v>
      </c>
      <c r="AC48" s="1" t="s">
        <v>75</v>
      </c>
      <c r="AG48" s="1" t="s">
        <v>75</v>
      </c>
      <c r="AJ48" s="1" t="s">
        <v>75</v>
      </c>
      <c r="AM48" s="5"/>
    </row>
    <row r="49" spans="4:42" x14ac:dyDescent="0.2">
      <c r="D49" s="5" t="s">
        <v>75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75</v>
      </c>
      <c r="U49" s="5"/>
      <c r="V49" s="5" t="s">
        <v>75</v>
      </c>
      <c r="X49" s="5"/>
    </row>
    <row r="50" spans="4:42" x14ac:dyDescent="0.2">
      <c r="D50" s="5" t="s">
        <v>75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75</v>
      </c>
      <c r="U50" s="5"/>
      <c r="V50" s="5" t="s">
        <v>75</v>
      </c>
      <c r="X50" s="1" t="s">
        <v>75</v>
      </c>
      <c r="Y50" s="1" t="s">
        <v>75</v>
      </c>
      <c r="AC50" s="1" t="s">
        <v>75</v>
      </c>
      <c r="AG50" s="1" t="s">
        <v>75</v>
      </c>
      <c r="AJ50" s="1" t="s">
        <v>75</v>
      </c>
      <c r="AN50" s="1" t="s">
        <v>75</v>
      </c>
    </row>
    <row r="51" spans="4:42" x14ac:dyDescent="0.2">
      <c r="D51" s="5" t="s">
        <v>75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75</v>
      </c>
      <c r="U51" s="5"/>
    </row>
    <row r="52" spans="4:42" x14ac:dyDescent="0.2">
      <c r="AM52" s="1" t="s">
        <v>75</v>
      </c>
    </row>
    <row r="53" spans="4:42" x14ac:dyDescent="0.2">
      <c r="AD53" s="1" t="s">
        <v>75</v>
      </c>
      <c r="AE53" s="1" t="s">
        <v>75</v>
      </c>
      <c r="AF53" s="1" t="s">
        <v>75</v>
      </c>
      <c r="AI53" s="1" t="s">
        <v>75</v>
      </c>
      <c r="AL53" s="1" t="s">
        <v>75</v>
      </c>
    </row>
    <row r="54" spans="4:42" x14ac:dyDescent="0.2">
      <c r="AD54" s="1" t="s">
        <v>75</v>
      </c>
      <c r="AE54" s="1" t="s">
        <v>75</v>
      </c>
      <c r="AF54" s="1" t="s">
        <v>75</v>
      </c>
      <c r="AI54" s="1" t="s">
        <v>75</v>
      </c>
      <c r="AL54" s="1" t="s">
        <v>75</v>
      </c>
      <c r="AM54" s="5" t="s">
        <v>75</v>
      </c>
    </row>
    <row r="56" spans="4:42" x14ac:dyDescent="0.2">
      <c r="AM56" s="1" t="s">
        <v>75</v>
      </c>
      <c r="AP56" s="1" t="s">
        <v>75</v>
      </c>
    </row>
    <row r="60" spans="4:42" x14ac:dyDescent="0.2">
      <c r="AP60" s="1" t="s">
        <v>75</v>
      </c>
    </row>
  </sheetData>
  <mergeCells count="73"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13:B13"/>
    <mergeCell ref="A20:A22"/>
    <mergeCell ref="B20: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N20:AN22"/>
    <mergeCell ref="AO20:AO22"/>
    <mergeCell ref="Z20:Z22"/>
    <mergeCell ref="AA20:AA22"/>
    <mergeCell ref="AB20:AB22"/>
  </mergeCells>
  <phoneticPr fontId="27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 2027</vt:lpstr>
      <vt:lpstr>ИБР2027</vt:lpstr>
      <vt:lpstr>ИБР2027!Заголовки_для_печати</vt:lpstr>
      <vt:lpstr>'ИНП 2027'!Заголовки_для_печати</vt:lpstr>
      <vt:lpstr>'Регион ФФПП 2027'!Заголовки_для_печати</vt:lpstr>
      <vt:lpstr>ИБР2027!Область_печати</vt:lpstr>
      <vt:lpstr>'ИНП 2027'!Область_печати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Fin32</cp:lastModifiedBy>
  <cp:lastPrinted>2024-11-06T06:54:36Z</cp:lastPrinted>
  <dcterms:created xsi:type="dcterms:W3CDTF">1996-11-09T08:12:45Z</dcterms:created>
  <dcterms:modified xsi:type="dcterms:W3CDTF">2024-11-06T06:58:23Z</dcterms:modified>
</cp:coreProperties>
</file>